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 filterPrivacy="1"/>
  <xr:revisionPtr revIDLastSave="0" documentId="8_{3EF9D694-3BD2-4DEC-A1B7-2FA59A98010E}" xr6:coauthVersionLast="47" xr6:coauthVersionMax="47" xr10:uidLastSave="{00000000-0000-0000-0000-000000000000}"/>
  <bookViews>
    <workbookView xWindow="-120" yWindow="-120" windowWidth="29040" windowHeight="15720" firstSheet="6" activeTab="6" xr2:uid="{00000000-000D-0000-FFFF-FFFF00000000}"/>
  </bookViews>
  <sheets>
    <sheet name="Anexo III A" sheetId="21" r:id="rId1"/>
    <sheet name="Anexo III B" sheetId="12" r:id="rId2"/>
    <sheet name="Anexo IV" sheetId="13" r:id="rId3"/>
    <sheet name="Anexo V A" sheetId="4" r:id="rId4"/>
    <sheet name="Anexo V B" sheetId="5" r:id="rId5"/>
    <sheet name="Anexo VI" sheetId="20" r:id="rId6"/>
    <sheet name="Anexo VII" sheetId="22" r:id="rId7"/>
  </sheets>
  <definedNames>
    <definedName name="_xlnm._FilterDatabase" localSheetId="0" hidden="1">'Anexo III A'!$C$5:$I$62</definedName>
    <definedName name="_xlnm._FilterDatabase" localSheetId="1" hidden="1">'Anexo III B'!$C$5:$I$56</definedName>
    <definedName name="_xlnm._FilterDatabase" localSheetId="3" hidden="1">'Anexo V A'!$B$4:$Z$6</definedName>
    <definedName name="_xlnm._FilterDatabase" localSheetId="4" hidden="1">'Anexo V B'!$B$5:$G$22</definedName>
    <definedName name="_xlnm.Print_Area" localSheetId="0">'Anexo III A'!$B$1:$I$63</definedName>
    <definedName name="_xlnm.Print_Area" localSheetId="1">'Anexo III B'!$B$2:$I$57</definedName>
    <definedName name="_xlnm.Print_Area" localSheetId="2">'Anexo IV'!$B$1:$O$8</definedName>
    <definedName name="_xlnm.Print_Area" localSheetId="3">'Anexo V A'!$B$2:$AA$108</definedName>
    <definedName name="_xlnm.Print_Area" localSheetId="4">'Anexo V B'!$B$3:$G$23</definedName>
    <definedName name="_xlnm.Print_Area" localSheetId="5">'Anexo VI'!$B$2:$G$7</definedName>
    <definedName name="_xlnm.Print_Area" localSheetId="6">'Anexo VII'!$B$2:$F$50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21" l="1"/>
  <c r="I58" i="21"/>
  <c r="J58" i="21" s="1"/>
  <c r="G43" i="12"/>
  <c r="G42" i="12"/>
  <c r="H44" i="12"/>
  <c r="H45" i="12"/>
  <c r="H46" i="12"/>
  <c r="H47" i="12"/>
  <c r="H48" i="12"/>
  <c r="H49" i="12"/>
  <c r="H50" i="12"/>
  <c r="H51" i="12"/>
  <c r="H52" i="21" l="1"/>
  <c r="H53" i="21"/>
  <c r="H54" i="21"/>
  <c r="H55" i="21"/>
  <c r="H56" i="21"/>
  <c r="H57" i="21"/>
  <c r="G51" i="21"/>
  <c r="G50" i="21"/>
  <c r="F29" i="12"/>
  <c r="K29" i="12" s="1"/>
  <c r="K37" i="12"/>
  <c r="F31" i="12"/>
  <c r="K31" i="12" s="1"/>
  <c r="F30" i="12"/>
  <c r="K30" i="12" s="1"/>
  <c r="K17" i="12"/>
  <c r="F33" i="21"/>
  <c r="F19" i="21" s="1"/>
  <c r="K19" i="21" s="1"/>
  <c r="F36" i="21"/>
  <c r="F17" i="21" s="1"/>
  <c r="F42" i="21"/>
  <c r="K42" i="21" s="1"/>
  <c r="I55" i="21"/>
  <c r="I48" i="12"/>
  <c r="I49" i="12"/>
  <c r="I50" i="12"/>
  <c r="K39" i="12"/>
  <c r="K38" i="12"/>
  <c r="K36" i="12"/>
  <c r="K35" i="12"/>
  <c r="K34" i="12"/>
  <c r="K33" i="12"/>
  <c r="K32" i="12"/>
  <c r="K28" i="12"/>
  <c r="K27" i="12"/>
  <c r="K26" i="12"/>
  <c r="K25" i="12"/>
  <c r="K24" i="12"/>
  <c r="K23" i="12"/>
  <c r="K22" i="12"/>
  <c r="K21" i="12"/>
  <c r="K20" i="12"/>
  <c r="K16" i="12"/>
  <c r="K15" i="12"/>
  <c r="K14" i="12"/>
  <c r="K13" i="12"/>
  <c r="K12" i="12"/>
  <c r="K11" i="12"/>
  <c r="K10" i="12"/>
  <c r="K9" i="12"/>
  <c r="K8" i="12"/>
  <c r="K7" i="12"/>
  <c r="K8" i="21"/>
  <c r="K9" i="21"/>
  <c r="K10" i="21"/>
  <c r="K11" i="21"/>
  <c r="K12" i="21"/>
  <c r="K13" i="21"/>
  <c r="K14" i="21"/>
  <c r="K15" i="21"/>
  <c r="K16" i="21"/>
  <c r="K18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5" i="21"/>
  <c r="K37" i="21"/>
  <c r="K38" i="21"/>
  <c r="K39" i="21"/>
  <c r="K40" i="21"/>
  <c r="K41" i="21"/>
  <c r="K43" i="21"/>
  <c r="K44" i="21"/>
  <c r="K45" i="21"/>
  <c r="K46" i="21"/>
  <c r="K47" i="21"/>
  <c r="K33" i="21" l="1"/>
  <c r="K17" i="21"/>
  <c r="K19" i="12"/>
  <c r="F18" i="12"/>
  <c r="K18" i="12" s="1"/>
  <c r="F20" i="21"/>
  <c r="K20" i="21" s="1"/>
  <c r="K36" i="21"/>
  <c r="K40" i="12" l="1"/>
  <c r="K41" i="12" s="1"/>
  <c r="F51" i="12" s="1"/>
  <c r="F44" i="12" l="1"/>
  <c r="F45" i="12"/>
  <c r="C8" i="12"/>
  <c r="H8" i="12" s="1"/>
  <c r="I8" i="12" s="1"/>
  <c r="D8" i="12"/>
  <c r="C9" i="12"/>
  <c r="H9" i="12" s="1"/>
  <c r="I9" i="12" s="1"/>
  <c r="D9" i="12"/>
  <c r="C10" i="12"/>
  <c r="H10" i="12" s="1"/>
  <c r="I10" i="12" s="1"/>
  <c r="D10" i="12"/>
  <c r="C11" i="12"/>
  <c r="H11" i="12" s="1"/>
  <c r="I11" i="12" s="1"/>
  <c r="D11" i="12"/>
  <c r="C12" i="12"/>
  <c r="H12" i="12" s="1"/>
  <c r="I12" i="12" s="1"/>
  <c r="D12" i="12"/>
  <c r="C13" i="12"/>
  <c r="H13" i="12" s="1"/>
  <c r="I13" i="12" s="1"/>
  <c r="D13" i="12"/>
  <c r="C14" i="12"/>
  <c r="H14" i="12" s="1"/>
  <c r="I14" i="12" s="1"/>
  <c r="D14" i="12"/>
  <c r="C15" i="12"/>
  <c r="H15" i="12" s="1"/>
  <c r="I15" i="12" s="1"/>
  <c r="D15" i="12"/>
  <c r="C16" i="12"/>
  <c r="H16" i="12" s="1"/>
  <c r="I16" i="12" s="1"/>
  <c r="D16" i="12"/>
  <c r="C17" i="12"/>
  <c r="H17" i="12" s="1"/>
  <c r="I17" i="12" s="1"/>
  <c r="D17" i="12"/>
  <c r="C18" i="12"/>
  <c r="H18" i="12" s="1"/>
  <c r="D18" i="12"/>
  <c r="I18" i="12"/>
  <c r="C19" i="12"/>
  <c r="H19" i="12" s="1"/>
  <c r="I19" i="12" s="1"/>
  <c r="D19" i="12"/>
  <c r="C20" i="12"/>
  <c r="H20" i="12" s="1"/>
  <c r="I20" i="12" s="1"/>
  <c r="D20" i="12"/>
  <c r="C21" i="12"/>
  <c r="H21" i="12" s="1"/>
  <c r="I21" i="12" s="1"/>
  <c r="D21" i="12"/>
  <c r="C22" i="12"/>
  <c r="H22" i="12" s="1"/>
  <c r="I22" i="12" s="1"/>
  <c r="D22" i="12"/>
  <c r="C23" i="12"/>
  <c r="H23" i="12" s="1"/>
  <c r="I23" i="12" s="1"/>
  <c r="D23" i="12"/>
  <c r="C24" i="12"/>
  <c r="H24" i="12" s="1"/>
  <c r="I24" i="12" s="1"/>
  <c r="D24" i="12"/>
  <c r="C25" i="12"/>
  <c r="H25" i="12" s="1"/>
  <c r="I25" i="12" s="1"/>
  <c r="D25" i="12"/>
  <c r="C26" i="12"/>
  <c r="H26" i="12" s="1"/>
  <c r="I26" i="12" s="1"/>
  <c r="D26" i="12"/>
  <c r="C27" i="12"/>
  <c r="H27" i="12" s="1"/>
  <c r="I27" i="12" s="1"/>
  <c r="D27" i="12"/>
  <c r="C28" i="12"/>
  <c r="H28" i="12" s="1"/>
  <c r="I28" i="12" s="1"/>
  <c r="D28" i="12"/>
  <c r="C29" i="12"/>
  <c r="H29" i="12" s="1"/>
  <c r="I29" i="12" s="1"/>
  <c r="D29" i="12"/>
  <c r="C30" i="12"/>
  <c r="H30" i="12" s="1"/>
  <c r="I30" i="12" s="1"/>
  <c r="D30" i="12"/>
  <c r="C31" i="12"/>
  <c r="H31" i="12" s="1"/>
  <c r="I31" i="12" s="1"/>
  <c r="D31" i="12"/>
  <c r="C32" i="12"/>
  <c r="H32" i="12" s="1"/>
  <c r="I32" i="12" s="1"/>
  <c r="D32" i="12"/>
  <c r="C33" i="12"/>
  <c r="H33" i="12" s="1"/>
  <c r="I33" i="12" s="1"/>
  <c r="D33" i="12"/>
  <c r="C34" i="12"/>
  <c r="H34" i="12" s="1"/>
  <c r="I34" i="12" s="1"/>
  <c r="D34" i="12"/>
  <c r="C35" i="12"/>
  <c r="H35" i="12" s="1"/>
  <c r="I35" i="12" s="1"/>
  <c r="D35" i="12"/>
  <c r="C36" i="12"/>
  <c r="H36" i="12" s="1"/>
  <c r="I36" i="12" s="1"/>
  <c r="D36" i="12"/>
  <c r="C37" i="12"/>
  <c r="H37" i="12" s="1"/>
  <c r="I37" i="12" s="1"/>
  <c r="D37" i="12"/>
  <c r="C38" i="12"/>
  <c r="H38" i="12" s="1"/>
  <c r="I38" i="12" s="1"/>
  <c r="D38" i="12"/>
  <c r="C39" i="12"/>
  <c r="H39" i="12" s="1"/>
  <c r="I39" i="12" s="1"/>
  <c r="D39" i="12"/>
  <c r="C8" i="21"/>
  <c r="H8" i="21" s="1"/>
  <c r="I8" i="21" s="1"/>
  <c r="D8" i="21"/>
  <c r="C9" i="21"/>
  <c r="H9" i="21" s="1"/>
  <c r="I9" i="21" s="1"/>
  <c r="D9" i="21"/>
  <c r="C10" i="21"/>
  <c r="H10" i="21" s="1"/>
  <c r="I10" i="21" s="1"/>
  <c r="D10" i="21"/>
  <c r="C11" i="21"/>
  <c r="H11" i="21" s="1"/>
  <c r="I11" i="21" s="1"/>
  <c r="D11" i="21"/>
  <c r="C12" i="21"/>
  <c r="H12" i="21" s="1"/>
  <c r="D12" i="21"/>
  <c r="I12" i="21"/>
  <c r="C13" i="21"/>
  <c r="H13" i="21" s="1"/>
  <c r="I13" i="21" s="1"/>
  <c r="D13" i="21"/>
  <c r="C14" i="21"/>
  <c r="H14" i="21" s="1"/>
  <c r="I14" i="21" s="1"/>
  <c r="D14" i="21"/>
  <c r="C15" i="21"/>
  <c r="H15" i="21" s="1"/>
  <c r="I15" i="21" s="1"/>
  <c r="D15" i="21"/>
  <c r="C16" i="21"/>
  <c r="H16" i="21" s="1"/>
  <c r="I16" i="21" s="1"/>
  <c r="D16" i="21"/>
  <c r="C17" i="21"/>
  <c r="H17" i="21" s="1"/>
  <c r="I17" i="21" s="1"/>
  <c r="D17" i="21"/>
  <c r="C18" i="21"/>
  <c r="H18" i="21" s="1"/>
  <c r="I18" i="21" s="1"/>
  <c r="D18" i="21"/>
  <c r="C19" i="21"/>
  <c r="H19" i="21" s="1"/>
  <c r="I19" i="21" s="1"/>
  <c r="D19" i="21"/>
  <c r="C20" i="21"/>
  <c r="H20" i="21" s="1"/>
  <c r="I20" i="21" s="1"/>
  <c r="D20" i="21"/>
  <c r="C21" i="21"/>
  <c r="H21" i="21" s="1"/>
  <c r="I21" i="21" s="1"/>
  <c r="D21" i="21"/>
  <c r="C22" i="21"/>
  <c r="H22" i="21" s="1"/>
  <c r="I22" i="21" s="1"/>
  <c r="D22" i="21"/>
  <c r="C23" i="21"/>
  <c r="H23" i="21" s="1"/>
  <c r="I23" i="21" s="1"/>
  <c r="D23" i="21"/>
  <c r="C24" i="21"/>
  <c r="H24" i="21" s="1"/>
  <c r="D24" i="21"/>
  <c r="I24" i="21"/>
  <c r="C25" i="21"/>
  <c r="H25" i="21" s="1"/>
  <c r="I25" i="21" s="1"/>
  <c r="D25" i="21"/>
  <c r="C26" i="21"/>
  <c r="H26" i="21" s="1"/>
  <c r="I26" i="21" s="1"/>
  <c r="D26" i="21"/>
  <c r="C27" i="21"/>
  <c r="H27" i="21" s="1"/>
  <c r="I27" i="21" s="1"/>
  <c r="D27" i="21"/>
  <c r="C28" i="21"/>
  <c r="H28" i="21" s="1"/>
  <c r="I28" i="21" s="1"/>
  <c r="D28" i="21"/>
  <c r="C29" i="21"/>
  <c r="H29" i="21" s="1"/>
  <c r="I29" i="21" s="1"/>
  <c r="D29" i="21"/>
  <c r="C30" i="21"/>
  <c r="H30" i="21" s="1"/>
  <c r="I30" i="21" s="1"/>
  <c r="D30" i="21"/>
  <c r="C31" i="21"/>
  <c r="H31" i="21" s="1"/>
  <c r="D31" i="21"/>
  <c r="I31" i="21"/>
  <c r="C32" i="21"/>
  <c r="H32" i="21" s="1"/>
  <c r="I32" i="21" s="1"/>
  <c r="D32" i="21"/>
  <c r="C33" i="21"/>
  <c r="H33" i="21" s="1"/>
  <c r="I33" i="21" s="1"/>
  <c r="D33" i="21"/>
  <c r="C34" i="21"/>
  <c r="H34" i="21" s="1"/>
  <c r="D34" i="21"/>
  <c r="C35" i="21"/>
  <c r="H35" i="21" s="1"/>
  <c r="I35" i="21" s="1"/>
  <c r="D35" i="21"/>
  <c r="C36" i="21"/>
  <c r="H36" i="21" s="1"/>
  <c r="D36" i="21"/>
  <c r="I36" i="21"/>
  <c r="C37" i="21"/>
  <c r="H37" i="21" s="1"/>
  <c r="D37" i="21"/>
  <c r="I37" i="21"/>
  <c r="C38" i="21"/>
  <c r="H38" i="21" s="1"/>
  <c r="I38" i="21" s="1"/>
  <c r="D38" i="21"/>
  <c r="C39" i="21"/>
  <c r="H39" i="21" s="1"/>
  <c r="I39" i="21" s="1"/>
  <c r="D39" i="21"/>
  <c r="C40" i="21"/>
  <c r="H40" i="21" s="1"/>
  <c r="I40" i="21" s="1"/>
  <c r="D40" i="21"/>
  <c r="C41" i="21"/>
  <c r="H41" i="21" s="1"/>
  <c r="D41" i="21"/>
  <c r="I41" i="21"/>
  <c r="C42" i="21"/>
  <c r="H42" i="21" s="1"/>
  <c r="I42" i="21" s="1"/>
  <c r="D42" i="21"/>
  <c r="C43" i="21"/>
  <c r="H43" i="21" s="1"/>
  <c r="I43" i="21" s="1"/>
  <c r="D43" i="21"/>
  <c r="C44" i="21"/>
  <c r="H44" i="21" s="1"/>
  <c r="I44" i="21" s="1"/>
  <c r="D44" i="21"/>
  <c r="C45" i="21"/>
  <c r="H45" i="21" s="1"/>
  <c r="D45" i="21"/>
  <c r="I45" i="21"/>
  <c r="C46" i="21"/>
  <c r="H46" i="21" s="1"/>
  <c r="I46" i="21" s="1"/>
  <c r="D46" i="21"/>
  <c r="C47" i="21"/>
  <c r="H47" i="21" s="1"/>
  <c r="I47" i="21" s="1"/>
  <c r="D47" i="21"/>
  <c r="D51" i="21"/>
  <c r="C51" i="21"/>
  <c r="H51" i="21" s="1"/>
  <c r="D50" i="21"/>
  <c r="C50" i="21"/>
  <c r="H50" i="21" s="1"/>
  <c r="K7" i="21"/>
  <c r="D7" i="21"/>
  <c r="C7" i="21"/>
  <c r="H7" i="21" s="1"/>
  <c r="I7" i="21" s="1"/>
  <c r="L6" i="5" l="1"/>
  <c r="I47" i="12"/>
  <c r="I46" i="12"/>
  <c r="D43" i="12"/>
  <c r="C43" i="12"/>
  <c r="H43" i="12" s="1"/>
  <c r="D42" i="12"/>
  <c r="C42" i="12"/>
  <c r="H42" i="12" s="1"/>
  <c r="D7" i="12"/>
  <c r="C7" i="12"/>
  <c r="H7" i="12" s="1"/>
  <c r="I7" i="12" s="1"/>
  <c r="I40" i="12" s="1"/>
  <c r="K9" i="5"/>
  <c r="J9" i="5"/>
  <c r="K8" i="5"/>
  <c r="J8" i="5"/>
  <c r="K7" i="5"/>
  <c r="J7" i="5"/>
  <c r="L9" i="5" l="1"/>
  <c r="L7" i="5"/>
  <c r="L8" i="5"/>
  <c r="I42" i="12" l="1"/>
  <c r="I43" i="12"/>
  <c r="I51" i="12" l="1"/>
  <c r="I45" i="12"/>
  <c r="I44" i="12" l="1"/>
  <c r="I51" i="21" l="1"/>
  <c r="I54" i="21" l="1"/>
  <c r="I56" i="21" l="1"/>
  <c r="I52" i="12" l="1"/>
  <c r="K52" i="12" s="1"/>
  <c r="I53" i="12" l="1"/>
  <c r="I54" i="12" s="1"/>
  <c r="I55" i="12" l="1"/>
  <c r="I56" i="12" s="1"/>
  <c r="D5" i="13" s="1"/>
  <c r="C5" i="13" s="1"/>
  <c r="E5" i="13" l="1"/>
  <c r="F5" i="13" s="1"/>
  <c r="G5" i="13" s="1"/>
  <c r="H5" i="13" s="1"/>
  <c r="I5" i="13" s="1"/>
  <c r="J5" i="13" s="1"/>
  <c r="K5" i="13" s="1"/>
  <c r="L5" i="13" s="1"/>
  <c r="M5" i="13" s="1"/>
  <c r="N5" i="13" s="1"/>
  <c r="F6" i="20"/>
  <c r="G6" i="20" s="1"/>
  <c r="O5" i="13" l="1"/>
  <c r="I50" i="21"/>
  <c r="F34" i="21"/>
  <c r="K34" i="21" s="1"/>
  <c r="J48" i="21" l="1"/>
  <c r="J49" i="21" s="1"/>
  <c r="I34" i="21"/>
  <c r="F57" i="21" l="1"/>
  <c r="I57" i="21" s="1"/>
  <c r="F52" i="21"/>
  <c r="I52" i="21" s="1"/>
  <c r="F53" i="21"/>
  <c r="I53" i="21" s="1"/>
  <c r="I59" i="21" l="1"/>
  <c r="I60" i="21" s="1"/>
  <c r="I61" i="21" l="1"/>
  <c r="I62" i="21" s="1"/>
  <c r="F5" i="20" s="1"/>
  <c r="G5" i="20" s="1"/>
  <c r="G7" i="20" s="1"/>
  <c r="C4" i="13" l="1"/>
  <c r="D4" i="13" l="1"/>
  <c r="C7" i="13"/>
  <c r="C8" i="13" s="1"/>
  <c r="E4" i="13"/>
  <c r="D7" i="13"/>
  <c r="D8" i="13" l="1"/>
  <c r="E7" i="13"/>
  <c r="F4" i="13"/>
  <c r="E8" i="13" l="1"/>
  <c r="F7" i="13"/>
  <c r="G4" i="13"/>
  <c r="F8" i="13" l="1"/>
  <c r="H4" i="13"/>
  <c r="G7" i="13"/>
  <c r="G8" i="13" l="1"/>
  <c r="I4" i="13"/>
  <c r="H7" i="13"/>
  <c r="H8" i="13" l="1"/>
  <c r="J4" i="13"/>
  <c r="I7" i="13"/>
  <c r="I8" i="13" l="1"/>
  <c r="K4" i="13"/>
  <c r="J7" i="13"/>
  <c r="J8" i="13" l="1"/>
  <c r="L4" i="13"/>
  <c r="K7" i="13"/>
  <c r="K8" i="13" l="1"/>
  <c r="M4" i="13"/>
  <c r="L7" i="13"/>
  <c r="L8" i="13" l="1"/>
  <c r="N4" i="13"/>
  <c r="N7" i="13" s="1"/>
  <c r="M7" i="13"/>
  <c r="M8" i="13" l="1"/>
  <c r="N8" i="13" s="1"/>
  <c r="O8" i="13" s="1"/>
  <c r="O4" i="13"/>
  <c r="O7" i="13" s="1"/>
</calcChain>
</file>

<file path=xl/sharedStrings.xml><?xml version="1.0" encoding="utf-8"?>
<sst xmlns="http://schemas.openxmlformats.org/spreadsheetml/2006/main" count="698" uniqueCount="370">
  <si>
    <t xml:space="preserve">ANEXO III A - PLANILHA ORÇAMENTÁRIA - Serviços técnicos especializados de assessoramento e gerenciamento. </t>
  </si>
  <si>
    <t>Data Base: outubro/2024</t>
  </si>
  <si>
    <t>Referência: Nova Tabela de Consultoria do Departamento Nacional de Infraestrutura de Transportes - DNIT</t>
  </si>
  <si>
    <t>Item</t>
  </si>
  <si>
    <t>Cód.</t>
  </si>
  <si>
    <t xml:space="preserve">Descrição </t>
  </si>
  <si>
    <t>Unidade</t>
  </si>
  <si>
    <t>Quantidade (Pessoa)</t>
  </si>
  <si>
    <t>Quantidade (Mês)</t>
  </si>
  <si>
    <t>Preço Unit. c/ Encargos (R$/Mês)</t>
  </si>
  <si>
    <t>Preço Total (R$)</t>
  </si>
  <si>
    <t>A) Equipe Técnica</t>
  </si>
  <si>
    <t>A..1</t>
  </si>
  <si>
    <t>Pessoa/Mês</t>
  </si>
  <si>
    <t>A..2</t>
  </si>
  <si>
    <t>A..3</t>
  </si>
  <si>
    <t>A..4</t>
  </si>
  <si>
    <t>A..5</t>
  </si>
  <si>
    <t>A..6</t>
  </si>
  <si>
    <t>A..7</t>
  </si>
  <si>
    <t>A..8</t>
  </si>
  <si>
    <t>A..9</t>
  </si>
  <si>
    <t>A..10</t>
  </si>
  <si>
    <t>A..11</t>
  </si>
  <si>
    <t>A..12</t>
  </si>
  <si>
    <t>A..13</t>
  </si>
  <si>
    <t>A..14</t>
  </si>
  <si>
    <t>A..15</t>
  </si>
  <si>
    <t>A..16</t>
  </si>
  <si>
    <t>A..17</t>
  </si>
  <si>
    <t>A..18</t>
  </si>
  <si>
    <t>A..19</t>
  </si>
  <si>
    <t>A..20</t>
  </si>
  <si>
    <t>A..21</t>
  </si>
  <si>
    <t>A..22</t>
  </si>
  <si>
    <t>A..23</t>
  </si>
  <si>
    <t>A..24</t>
  </si>
  <si>
    <t>A..25</t>
  </si>
  <si>
    <t>A..26</t>
  </si>
  <si>
    <t>A..27</t>
  </si>
  <si>
    <t>A..28</t>
  </si>
  <si>
    <t>A..29</t>
  </si>
  <si>
    <t>A..30</t>
  </si>
  <si>
    <t>A..31</t>
  </si>
  <si>
    <t>A..32</t>
  </si>
  <si>
    <t>A..33</t>
  </si>
  <si>
    <t>A..34</t>
  </si>
  <si>
    <t>A..35</t>
  </si>
  <si>
    <t>A..36</t>
  </si>
  <si>
    <t>A..37</t>
  </si>
  <si>
    <t>A..38</t>
  </si>
  <si>
    <t>A..39</t>
  </si>
  <si>
    <t>A..40</t>
  </si>
  <si>
    <t>A..41</t>
  </si>
  <si>
    <t>A) Total Equipe</t>
  </si>
  <si>
    <t>Subtotal A</t>
  </si>
  <si>
    <t>B) Despesas Gerais</t>
  </si>
  <si>
    <t>B.1</t>
  </si>
  <si>
    <t>hora</t>
  </si>
  <si>
    <t>B.2</t>
  </si>
  <si>
    <t>B.3</t>
  </si>
  <si>
    <t>B8951</t>
  </si>
  <si>
    <t>Comercial (2,55% do CMCC - SINAPI)</t>
  </si>
  <si>
    <t>m² x mês</t>
  </si>
  <si>
    <t>B.4</t>
  </si>
  <si>
    <t>B8953</t>
  </si>
  <si>
    <t>Escritório</t>
  </si>
  <si>
    <t>ocupante x mês</t>
  </si>
  <si>
    <t>B.5</t>
  </si>
  <si>
    <t>B8957</t>
  </si>
  <si>
    <t>Laboratório de solos</t>
  </si>
  <si>
    <t>mês</t>
  </si>
  <si>
    <t>B.6</t>
  </si>
  <si>
    <t>B8958</t>
  </si>
  <si>
    <t>Topografia</t>
  </si>
  <si>
    <t>B.7</t>
  </si>
  <si>
    <t>B8961</t>
  </si>
  <si>
    <t>Topografia por VANT</t>
  </si>
  <si>
    <t>B.8</t>
  </si>
  <si>
    <t>B8959</t>
  </si>
  <si>
    <t>Subtotal B</t>
  </si>
  <si>
    <t xml:space="preserve">C) Custo Administrativo: 12,05% sobre A + B   </t>
  </si>
  <si>
    <t>Subtotal C</t>
  </si>
  <si>
    <t>D) Remuneração da  Empresa: 12,00% sobre A+B+C</t>
  </si>
  <si>
    <t>Subtotal D</t>
  </si>
  <si>
    <t>E) Despesas Fiscais: 20,61% sobre A+B+C+D</t>
  </si>
  <si>
    <t>Subtotal E</t>
  </si>
  <si>
    <t>VALOR TOTAL DA PLANILHA ORÇAMENTÁRIA BÁSICA (A+B+C+D+E+F)</t>
  </si>
  <si>
    <t xml:space="preserve">ANEXO III B - PLANILHA ORÇAMENTÁRIA - Serviços técnicos especializados de supervisão, fiscalização técnica e controle tecnológico das obras. </t>
  </si>
  <si>
    <t>B8955</t>
  </si>
  <si>
    <t>Laboratório de asfalto</t>
  </si>
  <si>
    <t>B8956</t>
  </si>
  <si>
    <t>Laboratório de concreto</t>
  </si>
  <si>
    <t>B.9</t>
  </si>
  <si>
    <t>B.10</t>
  </si>
  <si>
    <t>ANEXO IV - CRONOGRAMA FÍSICO-FINANCEIRO</t>
  </si>
  <si>
    <t>Produto</t>
  </si>
  <si>
    <t>Mês (R$)</t>
  </si>
  <si>
    <t>Total (R$)</t>
  </si>
  <si>
    <t>Produto A</t>
  </si>
  <si>
    <t>Produto B</t>
  </si>
  <si>
    <t>Somatório</t>
  </si>
  <si>
    <t>Total Acumulado (R$)</t>
  </si>
  <si>
    <r>
      <rPr>
        <b/>
        <sz val="12"/>
        <rFont val="Arial"/>
        <family val="2"/>
      </rPr>
      <t>RELATÓRIO DE CONSOLIDAÇÃO DOS CUSTOS DE MÃO DE OBRA</t>
    </r>
  </si>
  <si>
    <t>ANEXO V-A - Tabela 1 - Consolidação dos custos de mão de obra - Tabela de Preços de Consultoria - mês de referência: outubro de 2024</t>
  </si>
  <si>
    <r>
      <rPr>
        <b/>
        <sz val="6"/>
        <color rgb="FFFFFFFF"/>
        <rFont val="Arial"/>
        <family val="2"/>
      </rPr>
      <t>Código Engenharia Consultiva</t>
    </r>
  </si>
  <si>
    <r>
      <rPr>
        <b/>
        <sz val="6"/>
        <color rgb="FFFFFFFF"/>
        <rFont val="Arial"/>
        <family val="2"/>
      </rPr>
      <t>Categoria</t>
    </r>
  </si>
  <si>
    <r>
      <rPr>
        <b/>
        <sz val="6"/>
        <color rgb="FFFFFFFF"/>
        <rFont val="Arial"/>
        <family val="2"/>
      </rPr>
      <t>Unid.</t>
    </r>
  </si>
  <si>
    <r>
      <rPr>
        <b/>
        <sz val="6"/>
        <color rgb="FFFFFFFF"/>
        <rFont val="Arial"/>
        <family val="2"/>
      </rPr>
      <t>Salário</t>
    </r>
  </si>
  <si>
    <r>
      <rPr>
        <b/>
        <sz val="6"/>
        <color rgb="FFFFFFFF"/>
        <rFont val="Arial"/>
        <family val="2"/>
      </rPr>
      <t>Encargos Sociais %</t>
    </r>
  </si>
  <si>
    <r>
      <rPr>
        <b/>
        <sz val="6"/>
        <color rgb="FFFFFFFF"/>
        <rFont val="Arial"/>
        <family val="2"/>
      </rPr>
      <t>Encargos Sociais (R$)</t>
    </r>
  </si>
  <si>
    <r>
      <rPr>
        <b/>
        <sz val="6"/>
        <color rgb="FFFFFFFF"/>
        <rFont val="Arial"/>
        <family val="2"/>
      </rPr>
      <t>Encargos Complementares</t>
    </r>
  </si>
  <si>
    <r>
      <rPr>
        <b/>
        <sz val="6"/>
        <color rgb="FFFFFFFF"/>
        <rFont val="Arial"/>
        <family val="2"/>
      </rPr>
      <t>Encargos Adicionais</t>
    </r>
  </si>
  <si>
    <r>
      <rPr>
        <b/>
        <sz val="6"/>
        <color rgb="FFFFFFFF"/>
        <rFont val="Arial"/>
        <family val="2"/>
      </rPr>
      <t>Encargos Totais</t>
    </r>
  </si>
  <si>
    <r>
      <rPr>
        <b/>
        <sz val="6"/>
        <color rgb="FFFFFFFF"/>
        <rFont val="Arial"/>
        <family val="2"/>
      </rPr>
      <t>Valor Total</t>
    </r>
  </si>
  <si>
    <r>
      <rPr>
        <b/>
        <sz val="6"/>
        <color rgb="FFFFFFFF"/>
        <rFont val="Arial"/>
        <family val="2"/>
      </rPr>
      <t>Alimentação</t>
    </r>
  </si>
  <si>
    <r>
      <rPr>
        <b/>
        <sz val="6"/>
        <color rgb="FFFFFFFF"/>
        <rFont val="Arial"/>
        <family val="2"/>
      </rPr>
      <t>EPI</t>
    </r>
  </si>
  <si>
    <r>
      <rPr>
        <b/>
        <sz val="6"/>
        <color rgb="FFFFFFFF"/>
        <rFont val="Arial"/>
        <family val="2"/>
      </rPr>
      <t>Ferramenta</t>
    </r>
  </si>
  <si>
    <r>
      <rPr>
        <b/>
        <sz val="6"/>
        <color rgb="FFFFFFFF"/>
        <rFont val="Arial"/>
        <family val="2"/>
      </rPr>
      <t>Transporte</t>
    </r>
  </si>
  <si>
    <r>
      <rPr>
        <b/>
        <sz val="6"/>
        <color rgb="FFFFFFFF"/>
        <rFont val="Arial"/>
        <family val="2"/>
      </rPr>
      <t>Exam. Ocupacional</t>
    </r>
  </si>
  <si>
    <r>
      <rPr>
        <b/>
        <sz val="6"/>
        <color rgb="FFFFFFFF"/>
        <rFont val="Arial"/>
        <family val="2"/>
      </rPr>
      <t>Cesta Básica</t>
    </r>
  </si>
  <si>
    <r>
      <rPr>
        <b/>
        <sz val="6"/>
        <color rgb="FFFFFFFF"/>
        <rFont val="Arial"/>
        <family val="2"/>
      </rPr>
      <t>Assistência Médica</t>
    </r>
  </si>
  <si>
    <r>
      <rPr>
        <b/>
        <sz val="6"/>
        <color rgb="FFFFFFFF"/>
        <rFont val="Arial"/>
        <family val="2"/>
      </rPr>
      <t>Seguro de Vida</t>
    </r>
  </si>
  <si>
    <r>
      <rPr>
        <b/>
        <sz val="6"/>
        <color rgb="FFFFFFFF"/>
        <rFont val="Arial"/>
        <family val="2"/>
      </rPr>
      <t>%</t>
    </r>
  </si>
  <si>
    <r>
      <rPr>
        <b/>
        <sz val="6"/>
        <color rgb="FFFFFFFF"/>
        <rFont val="Arial"/>
        <family val="2"/>
      </rPr>
      <t>R$</t>
    </r>
  </si>
  <si>
    <t>Profissionais mensalistas</t>
  </si>
  <si>
    <t>P8001</t>
  </si>
  <si>
    <t>Advogado júnior</t>
  </si>
  <si>
    <t>P8002</t>
  </si>
  <si>
    <t>Advogado pleno</t>
  </si>
  <si>
    <t>P8003</t>
  </si>
  <si>
    <t>Advogado sênior</t>
  </si>
  <si>
    <t>P8007</t>
  </si>
  <si>
    <t>Analista de desenvolvimento de sistemas júnior</t>
  </si>
  <si>
    <t>P8008</t>
  </si>
  <si>
    <t>Analista de desenvolvimento de sistemas pleno</t>
  </si>
  <si>
    <t>P8009</t>
  </si>
  <si>
    <t>Analista de desenvolvimento de sistemas sênior</t>
  </si>
  <si>
    <t>P8013</t>
  </si>
  <si>
    <t>Arquiteto júnior</t>
  </si>
  <si>
    <t>P8014</t>
  </si>
  <si>
    <t>Arquiteto pleno</t>
  </si>
  <si>
    <t>P8015</t>
  </si>
  <si>
    <t>Arquiteto sênior</t>
  </si>
  <si>
    <t>P8019</t>
  </si>
  <si>
    <t>Assistente social júnior</t>
  </si>
  <si>
    <t>P8020</t>
  </si>
  <si>
    <t>Assistente social pleno</t>
  </si>
  <si>
    <t>P8021</t>
  </si>
  <si>
    <t>Assistente social sênior</t>
  </si>
  <si>
    <t>P8025</t>
  </si>
  <si>
    <t>Auxiliar</t>
  </si>
  <si>
    <t>P8026</t>
  </si>
  <si>
    <t>Auxiliar administrativo</t>
  </si>
  <si>
    <t>P8027</t>
  </si>
  <si>
    <t>Auxiliar de laboratório</t>
  </si>
  <si>
    <t>P8028</t>
  </si>
  <si>
    <t>Auxiliar de topografia</t>
  </si>
  <si>
    <t>P8032</t>
  </si>
  <si>
    <t>Biólogo júnior</t>
  </si>
  <si>
    <t>P8033</t>
  </si>
  <si>
    <t>Biólogo pleno</t>
  </si>
  <si>
    <t>P8034</t>
  </si>
  <si>
    <t>Biólogo sênior</t>
  </si>
  <si>
    <t>P8038</t>
  </si>
  <si>
    <t>Chefe de escritório</t>
  </si>
  <si>
    <t>P8040</t>
  </si>
  <si>
    <t>Contador júnior</t>
  </si>
  <si>
    <t>P8041</t>
  </si>
  <si>
    <t>Contador pleno</t>
  </si>
  <si>
    <t>P8042</t>
  </si>
  <si>
    <t>Contador sênior</t>
  </si>
  <si>
    <t>P8044</t>
  </si>
  <si>
    <t>Coordenador ambiental</t>
  </si>
  <si>
    <t>P8045</t>
  </si>
  <si>
    <t>Economista júnior</t>
  </si>
  <si>
    <t>P8046</t>
  </si>
  <si>
    <t>Economista pleno</t>
  </si>
  <si>
    <t>P8047</t>
  </si>
  <si>
    <t>Economista sênior</t>
  </si>
  <si>
    <t>P8054</t>
  </si>
  <si>
    <t>Engenheiro agrônomo júnior</t>
  </si>
  <si>
    <t>P8055</t>
  </si>
  <si>
    <t>Engenheiro agrônomo pleno</t>
  </si>
  <si>
    <t>P8056</t>
  </si>
  <si>
    <t>Engenheiro agrônomo sênior</t>
  </si>
  <si>
    <t>P8057</t>
  </si>
  <si>
    <t>Engenheiro ambiental júnior</t>
  </si>
  <si>
    <t>P8058</t>
  </si>
  <si>
    <t>Engenheiro ambiental pleno</t>
  </si>
  <si>
    <t>P8059</t>
  </si>
  <si>
    <t>Engenheiro ambiental sênior</t>
  </si>
  <si>
    <t>P8060</t>
  </si>
  <si>
    <t>Engenheiro consultor especial</t>
  </si>
  <si>
    <t>P8061</t>
  </si>
  <si>
    <t>Engenheiro coordenador</t>
  </si>
  <si>
    <t>P8062</t>
  </si>
  <si>
    <t>Engenheiro de pesca júnior</t>
  </si>
  <si>
    <t>P8063</t>
  </si>
  <si>
    <t>Engenheiro de pesca pleno</t>
  </si>
  <si>
    <t>P8064</t>
  </si>
  <si>
    <t>Engenheiro de pesca sênior</t>
  </si>
  <si>
    <t>P8065</t>
  </si>
  <si>
    <t>Engenheiro de projetos júnior</t>
  </si>
  <si>
    <t>P8066</t>
  </si>
  <si>
    <t>Engenheiro de projetos pleno</t>
  </si>
  <si>
    <t>P8067</t>
  </si>
  <si>
    <t>Engenheiro de projetos sênior</t>
  </si>
  <si>
    <t>P8068</t>
  </si>
  <si>
    <t>Engenheiro florestal júnior</t>
  </si>
  <si>
    <t>P8069</t>
  </si>
  <si>
    <t>Engenheiro florestal pleno</t>
  </si>
  <si>
    <t>P8070</t>
  </si>
  <si>
    <t>Engenheiro florestal sênior</t>
  </si>
  <si>
    <t>P8080</t>
  </si>
  <si>
    <t>Geólogo júnior</t>
  </si>
  <si>
    <t>P8081</t>
  </si>
  <si>
    <t>Geólogo pleno</t>
  </si>
  <si>
    <t>P8082</t>
  </si>
  <si>
    <t>Geólogo sênior</t>
  </si>
  <si>
    <t>P8092</t>
  </si>
  <si>
    <t>Jornalista júnior</t>
  </si>
  <si>
    <t>P8093</t>
  </si>
  <si>
    <t>Jornalista pleno</t>
  </si>
  <si>
    <t>P8094</t>
  </si>
  <si>
    <t>Jornalista sênior</t>
  </si>
  <si>
    <t>P8098</t>
  </si>
  <si>
    <t>Laboratorista</t>
  </si>
  <si>
    <t>P8102</t>
  </si>
  <si>
    <t>Médico veterinário</t>
  </si>
  <si>
    <t>P8106</t>
  </si>
  <si>
    <t>Meteorologista júnior</t>
  </si>
  <si>
    <t>P8107</t>
  </si>
  <si>
    <t>Meteorologista pleno</t>
  </si>
  <si>
    <t>P8108</t>
  </si>
  <si>
    <t>Meteorologista sênior</t>
  </si>
  <si>
    <t>P8112</t>
  </si>
  <si>
    <t>Motorista de caminhão</t>
  </si>
  <si>
    <t>P8113</t>
  </si>
  <si>
    <t>Motorista de veículo leve</t>
  </si>
  <si>
    <t>P8117</t>
  </si>
  <si>
    <t>Oceanógrafo júnior</t>
  </si>
  <si>
    <t>P8118</t>
  </si>
  <si>
    <t>Oceanógrafo pleno</t>
  </si>
  <si>
    <t>P8119</t>
  </si>
  <si>
    <t>Oceanógrafo sênior</t>
  </si>
  <si>
    <t>P8129</t>
  </si>
  <si>
    <t>Pedagogo júnior</t>
  </si>
  <si>
    <t>P8130</t>
  </si>
  <si>
    <t>Pedagogo pleno</t>
  </si>
  <si>
    <t>P8131</t>
  </si>
  <si>
    <t>Pedagogo sênior</t>
  </si>
  <si>
    <t>P8135</t>
  </si>
  <si>
    <t>Secretária</t>
  </si>
  <si>
    <t>P8139</t>
  </si>
  <si>
    <t>Sondador</t>
  </si>
  <si>
    <t>P8143</t>
  </si>
  <si>
    <t>Técnico ambiental</t>
  </si>
  <si>
    <t>P8147</t>
  </si>
  <si>
    <t>Técnico de obras</t>
  </si>
  <si>
    <t>P8151</t>
  </si>
  <si>
    <t>Técnico de segurança do trabalho</t>
  </si>
  <si>
    <t>P8155</t>
  </si>
  <si>
    <t>Técnico em geoprocessamento</t>
  </si>
  <si>
    <t>P8159</t>
  </si>
  <si>
    <t>Técnico em informática - programador</t>
  </si>
  <si>
    <t>P8163</t>
  </si>
  <si>
    <t>Topógrafo</t>
  </si>
  <si>
    <t>P8167</t>
  </si>
  <si>
    <t>Arquivista júnior</t>
  </si>
  <si>
    <t>P8168</t>
  </si>
  <si>
    <t>Arquivista pleno</t>
  </si>
  <si>
    <t>P8169</t>
  </si>
  <si>
    <t>Arquivista sênior</t>
  </si>
  <si>
    <t>P8173</t>
  </si>
  <si>
    <t>Administrador júnior</t>
  </si>
  <si>
    <t>P8174</t>
  </si>
  <si>
    <t>Administrador pleno</t>
  </si>
  <si>
    <t>P8175</t>
  </si>
  <si>
    <t>Administrador sênior</t>
  </si>
  <si>
    <t>P8180</t>
  </si>
  <si>
    <t>Engenheiro agrimensor júnior</t>
  </si>
  <si>
    <t>P8181</t>
  </si>
  <si>
    <t>Engenheiro agrimensor pleno</t>
  </si>
  <si>
    <t>P8182</t>
  </si>
  <si>
    <t>Engenheiro agrimensor sênior</t>
  </si>
  <si>
    <t>P8183</t>
  </si>
  <si>
    <t>Geógrafo júnior</t>
  </si>
  <si>
    <t>P8184</t>
  </si>
  <si>
    <t>Geógrafo pleno</t>
  </si>
  <si>
    <t>P8185</t>
  </si>
  <si>
    <t>Geógrafo sênior</t>
  </si>
  <si>
    <t>P8186</t>
  </si>
  <si>
    <t>Antropólogo júnior</t>
  </si>
  <si>
    <t>P8187</t>
  </si>
  <si>
    <t>Antropólogo pleno</t>
  </si>
  <si>
    <t>P8188</t>
  </si>
  <si>
    <t>Antropólogo sênior</t>
  </si>
  <si>
    <t>P8189</t>
  </si>
  <si>
    <t>Arqueólogo júnior</t>
  </si>
  <si>
    <t>P8190</t>
  </si>
  <si>
    <t>Arqueólogo pleno</t>
  </si>
  <si>
    <t>P8191</t>
  </si>
  <si>
    <t>Arqueólogo sênior</t>
  </si>
  <si>
    <t>P8192</t>
  </si>
  <si>
    <t>Historiador júnior</t>
  </si>
  <si>
    <t>P8193</t>
  </si>
  <si>
    <t>Historiador pleno</t>
  </si>
  <si>
    <t>P8194</t>
  </si>
  <si>
    <t>Historiador sênior</t>
  </si>
  <si>
    <t>P8195</t>
  </si>
  <si>
    <t>Paleontólogo júnior</t>
  </si>
  <si>
    <t>P8196</t>
  </si>
  <si>
    <t>Paleontólogo pleno</t>
  </si>
  <si>
    <t>P8197</t>
  </si>
  <si>
    <t>Paleontólogo sênior</t>
  </si>
  <si>
    <t>P8198</t>
  </si>
  <si>
    <t>Sociólogo júnior</t>
  </si>
  <si>
    <t>P8199</t>
  </si>
  <si>
    <t>Sociólogo pleno</t>
  </si>
  <si>
    <t>P8200</t>
  </si>
  <si>
    <t>Sociólogo sênior</t>
  </si>
  <si>
    <t>Profissionais horistas</t>
  </si>
  <si>
    <t>P8264</t>
  </si>
  <si>
    <t>Motorista de veículo leve - horista</t>
  </si>
  <si>
    <t>h</t>
  </si>
  <si>
    <t>Fonte: FGV IBRE</t>
  </si>
  <si>
    <t xml:space="preserve">ANEXO V-B - Tabela 1 - Custos de veículos </t>
  </si>
  <si>
    <t>Tabela de Preços de Consultoria - mês de referência: outubro de 2024</t>
  </si>
  <si>
    <t>Horas</t>
  </si>
  <si>
    <r>
      <rPr>
        <b/>
        <sz val="9"/>
        <color rgb="FFFFFFFF"/>
        <rFont val="Arial"/>
        <family val="2"/>
      </rPr>
      <t>Item</t>
    </r>
  </si>
  <si>
    <r>
      <rPr>
        <b/>
        <sz val="9"/>
        <color rgb="FFFFFFFF"/>
        <rFont val="Arial"/>
        <family val="2"/>
      </rPr>
      <t>Código Engenharia Consultiva</t>
    </r>
  </si>
  <si>
    <r>
      <rPr>
        <b/>
        <sz val="9"/>
        <color rgb="FFFFFFFF"/>
        <rFont val="Arial"/>
        <family val="2"/>
      </rPr>
      <t>Tipo</t>
    </r>
  </si>
  <si>
    <r>
      <rPr>
        <b/>
        <sz val="9"/>
        <color rgb="FFFFFFFF"/>
        <rFont val="Arial"/>
        <family val="2"/>
      </rPr>
      <t>Unidade</t>
    </r>
  </si>
  <si>
    <r>
      <rPr>
        <b/>
        <sz val="9"/>
        <color rgb="FFFFFFFF"/>
        <rFont val="Arial"/>
        <family val="2"/>
      </rPr>
      <t>Custo unitário (R$ / un)</t>
    </r>
  </si>
  <si>
    <r>
      <rPr>
        <b/>
        <sz val="9"/>
        <color rgb="FFFFFFFF"/>
        <rFont val="Arial"/>
        <family val="2"/>
      </rPr>
      <t>Produtivo</t>
    </r>
  </si>
  <si>
    <r>
      <rPr>
        <b/>
        <sz val="9"/>
        <color rgb="FFFFFFFF"/>
        <rFont val="Arial"/>
        <family val="2"/>
      </rPr>
      <t>Improdutivo</t>
    </r>
  </si>
  <si>
    <t>Total</t>
  </si>
  <si>
    <t>Veículos</t>
  </si>
  <si>
    <t>E8889</t>
  </si>
  <si>
    <t>Veículo leve - 53 kW (sem motorista)</t>
  </si>
  <si>
    <t>E8891</t>
  </si>
  <si>
    <t>Veículo leve picape 4 x 4 com capacidade de 1,10 t - 147 kW (sem motorista)</t>
  </si>
  <si>
    <t>E8888</t>
  </si>
  <si>
    <t>Veículo tipo van furgão com capacidade de 1,38 t - 100 kW (sem motorista)</t>
  </si>
  <si>
    <t>Imóveis</t>
  </si>
  <si>
    <t>B8952</t>
  </si>
  <si>
    <t>Residencial (2,45% do CMCC - SINAPI)</t>
  </si>
  <si>
    <t>Mobiliário</t>
  </si>
  <si>
    <t>B8954</t>
  </si>
  <si>
    <t>Residência</t>
  </si>
  <si>
    <t>Cesta das Instalações</t>
  </si>
  <si>
    <t>Custos Diversos</t>
  </si>
  <si>
    <t>B8960</t>
  </si>
  <si>
    <t>ANEXO VI - RESUMO DO ORÇAMENTO</t>
  </si>
  <si>
    <t>Descrição</t>
  </si>
  <si>
    <t>Quantidade</t>
  </si>
  <si>
    <t>Valor Unitário</t>
  </si>
  <si>
    <t>Valor Total</t>
  </si>
  <si>
    <t>ANEXO III-A</t>
  </si>
  <si>
    <t xml:space="preserve">Serviços técnicos especializados de assessoramento e gerenciamento. </t>
  </si>
  <si>
    <t>un.</t>
  </si>
  <si>
    <t>ANEXO III-B</t>
  </si>
  <si>
    <t xml:space="preserve">Serviços técnicos especializados de supervisão, fiscalização técnica e controle tecnológico das obras. </t>
  </si>
  <si>
    <t>ANEXO VII - DESPESAS INDIRETAS</t>
  </si>
  <si>
    <r>
      <rPr>
        <b/>
        <sz val="11"/>
        <color theme="1"/>
        <rFont val="Calibri"/>
        <family val="2"/>
        <scheme val="minor"/>
      </rPr>
      <t>Fonte:</t>
    </r>
    <r>
      <rPr>
        <sz val="11"/>
        <color theme="1"/>
        <rFont val="Calibri"/>
        <family val="2"/>
        <scheme val="minor"/>
      </rPr>
      <t xml:space="preserve"> Departamento Nacional de Infraestrutura de Transporte - DNIT (BDI - Tabela de Preços de Consultoria)</t>
    </r>
  </si>
  <si>
    <r>
      <rPr>
        <b/>
        <sz val="11"/>
        <color theme="1"/>
        <rFont val="Calibri"/>
        <family val="2"/>
        <scheme val="minor"/>
      </rPr>
      <t>Obtido em:</t>
    </r>
    <r>
      <rPr>
        <sz val="11"/>
        <color theme="1"/>
        <rFont val="Calibri"/>
        <family val="2"/>
        <scheme val="minor"/>
      </rPr>
      <t xml:space="preserve"> https://www.gov.br/dnit/pt-br/assuntos/planejamento-e-pesquisa/custos-e-pagamentos/custos-e-pagamentos-dnit/engenharia-consultiva-2/bdi/copy_of_bdi-tabela-de-precos-de-consultoria em 26/12/2024.</t>
    </r>
  </si>
  <si>
    <r>
      <rPr>
        <b/>
        <sz val="11"/>
        <color theme="1"/>
        <rFont val="Calibri"/>
        <family val="2"/>
        <scheme val="minor"/>
      </rPr>
      <t>Período de Vigência:</t>
    </r>
    <r>
      <rPr>
        <sz val="11"/>
        <color theme="1"/>
        <rFont val="Calibri"/>
        <family val="2"/>
        <scheme val="minor"/>
      </rPr>
      <t xml:space="preserve"> Desde 17 de novembro de 2024</t>
    </r>
  </si>
  <si>
    <r>
      <rPr>
        <b/>
        <sz val="11"/>
        <color theme="1"/>
        <rFont val="Calibri"/>
        <family val="2"/>
        <scheme val="minor"/>
      </rPr>
      <t>Motivo da Alteração:</t>
    </r>
    <r>
      <rPr>
        <sz val="11"/>
        <color theme="1"/>
        <rFont val="Calibri"/>
        <family val="2"/>
        <scheme val="minor"/>
      </rPr>
      <t xml:space="preserve"> 266ª Reunião do Copom, o qual estabeleceu a alíquota da meta Selic no valor de 11,25% a.a.</t>
    </r>
  </si>
  <si>
    <r>
      <rPr>
        <b/>
        <sz val="11"/>
        <color theme="1"/>
        <rFont val="Calibri"/>
        <family val="2"/>
        <scheme val="minor"/>
      </rPr>
      <t xml:space="preserve">BDI: </t>
    </r>
    <r>
      <rPr>
        <sz val="11"/>
        <color theme="1"/>
        <rFont val="Calibri"/>
        <family val="2"/>
        <scheme val="minor"/>
      </rPr>
      <t>Ofício-Circular nº 6474/2024 (SEI DNIT nº 19522764)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</si>
</sst>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&quot;R$&quot;\ * #,##0.00_-;\-&quot;R$&quot;\ * #,##0.00_-;_-&quot;R$&quot;\ * &quot;-&quot;??_-;_-@_-"/>
    <numFmt numFmtId="165" formatCode="_-* #,##0.00_-;\-* #,##0.00_-;_-* &quot;-&quot;??_-;_-@_-"/>
    <numFmt numFmtId="166" formatCode="_-* #,##0_-;\-* #,##0_-;_-* &quot;-&quot;??_-;_-@_-"/>
    <numFmt numFmtId="167" formatCode="0.000"/>
    <numFmt numFmtId="168" formatCode="0.0000"/>
    <numFmt numFmtId="169" formatCode="0\ &quot;unid&quot;"/>
    <numFmt numFmtId="170" formatCode="0\ &quot;horas&quot;"/>
    <numFmt numFmtId="171" formatCode="0\ &quot;m2&quot;"/>
    <numFmt numFmtId="172" formatCode="0\ &quot;ocupante(s)&quot;"/>
    <numFmt numFmtId="173" formatCode="0\ &quot;meses&quot;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b/>
      <sz val="6"/>
      <name val="Arial"/>
      <family val="2"/>
    </font>
    <font>
      <b/>
      <sz val="6"/>
      <color rgb="FFFFFFFF"/>
      <name val="Arial"/>
      <family val="2"/>
    </font>
    <font>
      <sz val="6"/>
      <name val="Arial MT"/>
    </font>
    <font>
      <b/>
      <sz val="9"/>
      <name val="Arial"/>
      <family val="2"/>
    </font>
    <font>
      <b/>
      <sz val="9"/>
      <color rgb="FFFFFFFF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sz val="6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00376F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 vertical="center" shrinkToFit="1"/>
    </xf>
    <xf numFmtId="0" fontId="10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right" vertical="center" shrinkToFit="1"/>
    </xf>
    <xf numFmtId="0" fontId="10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66" fontId="10" fillId="0" borderId="1" xfId="1" applyNumberFormat="1" applyFont="1" applyBorder="1" applyAlignment="1">
      <alignment horizontal="center" vertical="center" wrapText="1"/>
    </xf>
    <xf numFmtId="165" fontId="10" fillId="0" borderId="1" xfId="1" applyFont="1" applyFill="1" applyBorder="1" applyAlignment="1">
      <alignment horizontal="right" vertical="center" wrapText="1"/>
    </xf>
    <xf numFmtId="165" fontId="10" fillId="0" borderId="1" xfId="1" applyFont="1" applyBorder="1" applyAlignment="1">
      <alignment horizontal="right" vertical="center" wrapText="1"/>
    </xf>
    <xf numFmtId="165" fontId="7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center" wrapText="1"/>
    </xf>
    <xf numFmtId="10" fontId="10" fillId="0" borderId="0" xfId="0" applyNumberFormat="1" applyFont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5" fontId="10" fillId="0" borderId="0" xfId="0" applyNumberFormat="1" applyFont="1" applyAlignment="1">
      <alignment vertical="center" wrapText="1"/>
    </xf>
    <xf numFmtId="165" fontId="10" fillId="0" borderId="1" xfId="1" applyFont="1" applyBorder="1" applyAlignment="1">
      <alignment horizontal="center" vertical="center" wrapText="1"/>
    </xf>
    <xf numFmtId="165" fontId="10" fillId="0" borderId="0" xfId="1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1" applyFont="1" applyBorder="1" applyAlignment="1">
      <alignment vertical="center"/>
    </xf>
    <xf numFmtId="165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15" fillId="6" borderId="1" xfId="0" applyFont="1" applyFill="1" applyBorder="1" applyAlignment="1">
      <alignment horizontal="center" vertical="center"/>
    </xf>
    <xf numFmtId="165" fontId="9" fillId="7" borderId="1" xfId="1" applyFont="1" applyFill="1" applyBorder="1" applyAlignment="1">
      <alignment vertical="center"/>
    </xf>
    <xf numFmtId="165" fontId="10" fillId="0" borderId="0" xfId="1" applyFont="1"/>
    <xf numFmtId="165" fontId="10" fillId="0" borderId="0" xfId="0" applyNumberFormat="1" applyFont="1"/>
    <xf numFmtId="165" fontId="7" fillId="2" borderId="1" xfId="1" applyFont="1" applyFill="1" applyBorder="1" applyAlignment="1">
      <alignment horizontal="center" vertical="center" wrapText="1"/>
    </xf>
    <xf numFmtId="165" fontId="13" fillId="0" borderId="0" xfId="1" applyFont="1" applyAlignment="1">
      <alignment horizontal="center"/>
    </xf>
    <xf numFmtId="10" fontId="10" fillId="0" borderId="0" xfId="2" applyNumberFormat="1" applyFont="1" applyAlignment="1">
      <alignment vertical="center" wrapText="1"/>
    </xf>
    <xf numFmtId="165" fontId="9" fillId="0" borderId="0" xfId="1" applyFont="1" applyAlignment="1">
      <alignment vertical="center"/>
    </xf>
    <xf numFmtId="167" fontId="9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6" fillId="6" borderId="1" xfId="0" applyFont="1" applyFill="1" applyBorder="1" applyAlignment="1">
      <alignment horizontal="center"/>
    </xf>
    <xf numFmtId="164" fontId="16" fillId="6" borderId="1" xfId="3" applyFont="1" applyFill="1" applyBorder="1" applyAlignment="1">
      <alignment horizontal="center"/>
    </xf>
    <xf numFmtId="164" fontId="0" fillId="0" borderId="0" xfId="3" applyFont="1"/>
    <xf numFmtId="164" fontId="0" fillId="0" borderId="0" xfId="0" applyNumberFormat="1"/>
    <xf numFmtId="164" fontId="9" fillId="0" borderId="0" xfId="3" applyFont="1" applyAlignment="1">
      <alignment vertical="center"/>
    </xf>
    <xf numFmtId="168" fontId="9" fillId="0" borderId="0" xfId="0" applyNumberFormat="1" applyFont="1" applyAlignment="1">
      <alignment vertical="center"/>
    </xf>
    <xf numFmtId="164" fontId="9" fillId="0" borderId="0" xfId="0" applyNumberFormat="1" applyFont="1" applyAlignment="1">
      <alignment vertical="center"/>
    </xf>
    <xf numFmtId="0" fontId="14" fillId="0" borderId="0" xfId="0" applyFont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64" fontId="0" fillId="0" borderId="1" xfId="3" applyFont="1" applyBorder="1" applyAlignment="1">
      <alignment vertical="center"/>
    </xf>
    <xf numFmtId="0" fontId="0" fillId="0" borderId="0" xfId="0" applyAlignment="1">
      <alignment vertical="center"/>
    </xf>
    <xf numFmtId="165" fontId="10" fillId="6" borderId="1" xfId="1" applyFont="1" applyFill="1" applyBorder="1" applyAlignment="1">
      <alignment horizontal="center" vertical="center" wrapText="1"/>
    </xf>
    <xf numFmtId="165" fontId="10" fillId="0" borderId="1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4" fontId="18" fillId="0" borderId="0" xfId="0" applyNumberFormat="1" applyFont="1" applyAlignment="1">
      <alignment horizontal="right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10" fontId="20" fillId="0" borderId="1" xfId="2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vertical="center"/>
    </xf>
    <xf numFmtId="0" fontId="22" fillId="0" borderId="6" xfId="0" applyFont="1" applyBorder="1" applyAlignment="1">
      <alignment vertical="center" wrapText="1"/>
    </xf>
    <xf numFmtId="0" fontId="11" fillId="0" borderId="0" xfId="0" applyFont="1" applyAlignment="1">
      <alignment horizontal="left" vertical="top"/>
    </xf>
    <xf numFmtId="0" fontId="2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9" fontId="10" fillId="0" borderId="1" xfId="1" applyNumberFormat="1" applyFont="1" applyBorder="1" applyAlignment="1">
      <alignment horizontal="center" vertical="center" wrapText="1"/>
    </xf>
    <xf numFmtId="170" fontId="10" fillId="0" borderId="1" xfId="1" applyNumberFormat="1" applyFont="1" applyBorder="1" applyAlignment="1">
      <alignment horizontal="center" vertical="center" wrapText="1"/>
    </xf>
    <xf numFmtId="171" fontId="10" fillId="0" borderId="1" xfId="1" applyNumberFormat="1" applyFont="1" applyBorder="1" applyAlignment="1">
      <alignment horizontal="center" vertical="center" wrapText="1"/>
    </xf>
    <xf numFmtId="172" fontId="10" fillId="0" borderId="1" xfId="1" applyNumberFormat="1" applyFont="1" applyBorder="1" applyAlignment="1">
      <alignment horizontal="center" vertical="center" wrapText="1"/>
    </xf>
    <xf numFmtId="173" fontId="10" fillId="0" borderId="1" xfId="1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65" fontId="7" fillId="0" borderId="10" xfId="1" applyFont="1" applyFill="1" applyBorder="1" applyAlignment="1">
      <alignment horizontal="right" vertical="center" wrapText="1"/>
    </xf>
    <xf numFmtId="165" fontId="7" fillId="0" borderId="11" xfId="1" applyFont="1" applyFill="1" applyBorder="1" applyAlignment="1">
      <alignment horizontal="right" vertical="center" wrapText="1"/>
    </xf>
    <xf numFmtId="165" fontId="7" fillId="0" borderId="12" xfId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4" borderId="8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2" fillId="4" borderId="2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left" vertical="center" wrapText="1"/>
    </xf>
    <xf numFmtId="165" fontId="7" fillId="0" borderId="1" xfId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2" fillId="4" borderId="7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left" vertical="center"/>
    </xf>
    <xf numFmtId="0" fontId="15" fillId="5" borderId="6" xfId="0" applyFont="1" applyFill="1" applyBorder="1" applyAlignment="1">
      <alignment horizontal="left" vertical="center"/>
    </xf>
    <xf numFmtId="0" fontId="15" fillId="5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right"/>
    </xf>
    <xf numFmtId="0" fontId="16" fillId="6" borderId="6" xfId="0" applyFont="1" applyFill="1" applyBorder="1" applyAlignment="1">
      <alignment horizontal="right"/>
    </xf>
    <xf numFmtId="0" fontId="16" fillId="6" borderId="7" xfId="0" applyFont="1" applyFill="1" applyBorder="1" applyAlignment="1">
      <alignment horizontal="right"/>
    </xf>
    <xf numFmtId="0" fontId="0" fillId="0" borderId="0" xfId="0" applyAlignment="1">
      <alignment horizontal="left" vertical="center" wrapText="1"/>
    </xf>
  </cellXfs>
  <cellStyles count="4">
    <cellStyle name="Moeda" xfId="3" builtinId="4"/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127000</xdr:colOff>
      <xdr:row>7</xdr:row>
      <xdr:rowOff>59348</xdr:rowOff>
    </xdr:from>
    <xdr:to>
      <xdr:col>5</xdr:col>
      <xdr:colOff>537371</xdr:colOff>
      <xdr:row>49</xdr:row>
      <xdr:rowOff>98570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DE6FC3-9C74-85E8-3A27-D3DF5DA0C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4875" y="1392848"/>
          <a:ext cx="5712621" cy="8040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2:P65"/>
  <sheetViews>
    <sheetView showGridLines="0" zoomScaleNormal="100" workbookViewId="0">
      <selection activeCell="P21" sqref="P21"/>
    </sheetView>
  </sheetViews>
  <sheetFormatPr defaultColWidth="9.140625" defaultRowHeight="12"/>
  <cols>
    <col min="1" max="1" width="3.42578125" style="10" bestFit="1" customWidth="1"/>
    <col min="2" max="3" width="8.140625" style="10" customWidth="1"/>
    <col min="4" max="4" width="43.140625" style="10" bestFit="1" customWidth="1"/>
    <col min="5" max="5" width="13" style="25" customWidth="1"/>
    <col min="6" max="6" width="15.28515625" style="42" bestFit="1" customWidth="1"/>
    <col min="7" max="7" width="11.42578125" style="26" customWidth="1"/>
    <col min="8" max="8" width="21" style="10" bestFit="1" customWidth="1"/>
    <col min="9" max="9" width="14.7109375" style="10" bestFit="1" customWidth="1"/>
    <col min="10" max="10" width="9.42578125" style="10" hidden="1" customWidth="1"/>
    <col min="11" max="11" width="10.28515625" style="10" hidden="1" customWidth="1"/>
    <col min="12" max="12" width="9.140625" style="10" hidden="1" customWidth="1"/>
    <col min="13" max="14" width="9.140625" style="10"/>
    <col min="15" max="15" width="6.42578125" style="10" bestFit="1" customWidth="1"/>
    <col min="16" max="16" width="44.7109375" style="10" bestFit="1" customWidth="1"/>
    <col min="17" max="17" width="11.140625" style="10" customWidth="1"/>
    <col min="18" max="19" width="9.140625" style="10"/>
    <col min="20" max="20" width="44.7109375" style="10" bestFit="1" customWidth="1"/>
    <col min="21" max="21" width="10.7109375" style="10" bestFit="1" customWidth="1"/>
    <col min="22" max="16384" width="9.140625" style="10"/>
  </cols>
  <sheetData>
    <row r="2" spans="1:16" ht="36" customHeight="1">
      <c r="B2" s="104" t="s">
        <v>0</v>
      </c>
      <c r="C2" s="104"/>
      <c r="D2" s="104"/>
      <c r="E2" s="104"/>
      <c r="F2" s="104"/>
      <c r="G2" s="104"/>
      <c r="H2" s="104"/>
      <c r="I2" s="104"/>
    </row>
    <row r="3" spans="1:16" s="11" customFormat="1">
      <c r="C3" s="107" t="s">
        <v>1</v>
      </c>
      <c r="D3" s="107"/>
      <c r="E3" s="107"/>
      <c r="F3" s="107"/>
      <c r="G3" s="107"/>
      <c r="H3" s="107"/>
      <c r="I3" s="107"/>
      <c r="P3" s="12"/>
    </row>
    <row r="4" spans="1:16" s="11" customFormat="1">
      <c r="C4" s="107" t="s">
        <v>2</v>
      </c>
      <c r="D4" s="107"/>
      <c r="E4" s="107"/>
      <c r="F4" s="107"/>
      <c r="G4" s="107"/>
      <c r="H4" s="107"/>
      <c r="I4" s="107"/>
      <c r="P4" s="12"/>
    </row>
    <row r="5" spans="1:16" s="11" customFormat="1" ht="24">
      <c r="B5" s="13" t="s">
        <v>3</v>
      </c>
      <c r="C5" s="13" t="s">
        <v>4</v>
      </c>
      <c r="D5" s="13" t="s">
        <v>5</v>
      </c>
      <c r="E5" s="13" t="s">
        <v>6</v>
      </c>
      <c r="F5" s="41" t="s">
        <v>7</v>
      </c>
      <c r="G5" s="13" t="s">
        <v>8</v>
      </c>
      <c r="H5" s="13" t="s">
        <v>9</v>
      </c>
      <c r="I5" s="13" t="s">
        <v>10</v>
      </c>
      <c r="P5" s="12"/>
    </row>
    <row r="6" spans="1:16" s="11" customFormat="1" ht="12" customHeight="1">
      <c r="B6" s="108" t="s">
        <v>11</v>
      </c>
      <c r="C6" s="109"/>
      <c r="D6" s="109"/>
      <c r="E6" s="109"/>
      <c r="F6" s="109"/>
      <c r="G6" s="109"/>
      <c r="H6" s="109"/>
      <c r="I6" s="109"/>
    </row>
    <row r="7" spans="1:16" s="11" customFormat="1">
      <c r="A7" s="14"/>
      <c r="B7" s="15" t="s">
        <v>12</v>
      </c>
      <c r="C7" s="15" t="str">
        <f>'Anexo V A'!B8</f>
        <v>P8001</v>
      </c>
      <c r="D7" s="16" t="str">
        <f>'Anexo V A'!C8</f>
        <v>Advogado júnior</v>
      </c>
      <c r="E7" s="6" t="s">
        <v>13</v>
      </c>
      <c r="F7" s="28">
        <v>0.7</v>
      </c>
      <c r="G7" s="17">
        <v>12</v>
      </c>
      <c r="H7" s="18">
        <f>VLOOKUP(C7,'Anexo V A'!$B$8:$Z$108,25,0)</f>
        <v>9648.3700000000008</v>
      </c>
      <c r="I7" s="19">
        <f>ROUND(H7*G7*F7,2)</f>
        <v>81046.31</v>
      </c>
      <c r="K7" s="11">
        <f>F7*G7</f>
        <v>8.3999999999999986</v>
      </c>
      <c r="N7" s="27"/>
    </row>
    <row r="8" spans="1:16" s="11" customFormat="1">
      <c r="A8" s="14"/>
      <c r="B8" s="15" t="s">
        <v>14</v>
      </c>
      <c r="C8" s="15" t="str">
        <f>'Anexo V A'!B9</f>
        <v>P8002</v>
      </c>
      <c r="D8" s="16" t="str">
        <f>'Anexo V A'!C9</f>
        <v>Advogado pleno</v>
      </c>
      <c r="E8" s="6" t="s">
        <v>13</v>
      </c>
      <c r="F8" s="28">
        <v>0.5</v>
      </c>
      <c r="G8" s="17">
        <v>12</v>
      </c>
      <c r="H8" s="18">
        <f>VLOOKUP(C8,'Anexo V A'!$B$8:$Z$108,25,0)</f>
        <v>12506.56</v>
      </c>
      <c r="I8" s="19">
        <f t="shared" ref="I8:I36" si="0">ROUND(H8*G8*F8,2)</f>
        <v>75039.360000000001</v>
      </c>
      <c r="K8" s="11">
        <f t="shared" ref="K8:K36" si="1">F8*G8</f>
        <v>6</v>
      </c>
      <c r="N8" s="27"/>
    </row>
    <row r="9" spans="1:16" s="11" customFormat="1">
      <c r="A9" s="14"/>
      <c r="B9" s="15" t="s">
        <v>15</v>
      </c>
      <c r="C9" s="15" t="str">
        <f>'Anexo V A'!B10</f>
        <v>P8003</v>
      </c>
      <c r="D9" s="16" t="str">
        <f>'Anexo V A'!C10</f>
        <v>Advogado sênior</v>
      </c>
      <c r="E9" s="6" t="s">
        <v>13</v>
      </c>
      <c r="F9" s="28">
        <v>0.5</v>
      </c>
      <c r="G9" s="17">
        <v>12</v>
      </c>
      <c r="H9" s="18">
        <f>VLOOKUP(C9,'Anexo V A'!$B$8:$Z$108,25,0)</f>
        <v>22262.48</v>
      </c>
      <c r="I9" s="19">
        <f t="shared" si="0"/>
        <v>133574.88</v>
      </c>
      <c r="K9" s="11">
        <f t="shared" si="1"/>
        <v>6</v>
      </c>
      <c r="N9" s="27"/>
    </row>
    <row r="10" spans="1:16" s="11" customFormat="1">
      <c r="A10" s="14"/>
      <c r="B10" s="15" t="s">
        <v>16</v>
      </c>
      <c r="C10" s="15" t="str">
        <f>'Anexo V A'!B11</f>
        <v>P8007</v>
      </c>
      <c r="D10" s="16" t="str">
        <f>'Anexo V A'!C11</f>
        <v>Analista de desenvolvimento de sistemas júnior</v>
      </c>
      <c r="E10" s="6" t="s">
        <v>13</v>
      </c>
      <c r="F10" s="28">
        <v>0.5</v>
      </c>
      <c r="G10" s="17">
        <v>12</v>
      </c>
      <c r="H10" s="18">
        <f>VLOOKUP(C10,'Anexo V A'!$B$8:$Z$108,25,0)</f>
        <v>9157.11</v>
      </c>
      <c r="I10" s="19">
        <f t="shared" si="0"/>
        <v>54942.66</v>
      </c>
      <c r="K10" s="11">
        <f t="shared" si="1"/>
        <v>6</v>
      </c>
      <c r="N10" s="27"/>
    </row>
    <row r="11" spans="1:16" s="11" customFormat="1">
      <c r="A11" s="14"/>
      <c r="B11" s="15" t="s">
        <v>17</v>
      </c>
      <c r="C11" s="15" t="str">
        <f>'Anexo V A'!B12</f>
        <v>P8008</v>
      </c>
      <c r="D11" s="16" t="str">
        <f>'Anexo V A'!C12</f>
        <v>Analista de desenvolvimento de sistemas pleno</v>
      </c>
      <c r="E11" s="6" t="s">
        <v>13</v>
      </c>
      <c r="F11" s="28">
        <v>0.3</v>
      </c>
      <c r="G11" s="17">
        <v>12</v>
      </c>
      <c r="H11" s="18">
        <f>VLOOKUP(C11,'Anexo V A'!$B$8:$Z$108,25,0)</f>
        <v>11354.38</v>
      </c>
      <c r="I11" s="19">
        <f t="shared" si="0"/>
        <v>40875.769999999997</v>
      </c>
      <c r="K11" s="11">
        <f t="shared" si="1"/>
        <v>3.5999999999999996</v>
      </c>
      <c r="N11" s="27"/>
    </row>
    <row r="12" spans="1:16" s="11" customFormat="1">
      <c r="A12" s="14"/>
      <c r="B12" s="15" t="s">
        <v>18</v>
      </c>
      <c r="C12" s="15" t="str">
        <f>'Anexo V A'!B13</f>
        <v>P8009</v>
      </c>
      <c r="D12" s="16" t="str">
        <f>'Anexo V A'!C13</f>
        <v>Analista de desenvolvimento de sistemas sênior</v>
      </c>
      <c r="E12" s="6" t="s">
        <v>13</v>
      </c>
      <c r="F12" s="28">
        <v>0.3</v>
      </c>
      <c r="G12" s="17">
        <v>12</v>
      </c>
      <c r="H12" s="18">
        <f>VLOOKUP(C12,'Anexo V A'!$B$8:$Z$108,25,0)</f>
        <v>19174.54</v>
      </c>
      <c r="I12" s="19">
        <f t="shared" si="0"/>
        <v>69028.34</v>
      </c>
      <c r="K12" s="11">
        <f t="shared" si="1"/>
        <v>3.5999999999999996</v>
      </c>
      <c r="N12" s="27"/>
    </row>
    <row r="13" spans="1:16" s="11" customFormat="1">
      <c r="A13" s="14"/>
      <c r="B13" s="15" t="s">
        <v>19</v>
      </c>
      <c r="C13" s="15" t="str">
        <f>'Anexo V A'!B14</f>
        <v>P8013</v>
      </c>
      <c r="D13" s="16" t="str">
        <f>'Anexo V A'!C14</f>
        <v>Arquiteto júnior</v>
      </c>
      <c r="E13" s="6" t="s">
        <v>13</v>
      </c>
      <c r="F13" s="28">
        <v>1</v>
      </c>
      <c r="G13" s="17">
        <v>12</v>
      </c>
      <c r="H13" s="18">
        <f>VLOOKUP(C13,'Anexo V A'!$B$8:$Z$108,25,0)</f>
        <v>22589.58</v>
      </c>
      <c r="I13" s="19">
        <f t="shared" si="0"/>
        <v>271074.96000000002</v>
      </c>
      <c r="K13" s="11">
        <f t="shared" si="1"/>
        <v>12</v>
      </c>
      <c r="N13" s="27"/>
    </row>
    <row r="14" spans="1:16" s="11" customFormat="1">
      <c r="A14" s="14"/>
      <c r="B14" s="15" t="s">
        <v>20</v>
      </c>
      <c r="C14" s="15" t="str">
        <f>'Anexo V A'!B15</f>
        <v>P8014</v>
      </c>
      <c r="D14" s="16" t="str">
        <f>'Anexo V A'!C15</f>
        <v>Arquiteto pleno</v>
      </c>
      <c r="E14" s="6" t="s">
        <v>13</v>
      </c>
      <c r="F14" s="28">
        <v>0.7</v>
      </c>
      <c r="G14" s="17">
        <v>12</v>
      </c>
      <c r="H14" s="18">
        <f>VLOOKUP(C14,'Anexo V A'!$B$8:$Z$108,25,0)</f>
        <v>24303.89</v>
      </c>
      <c r="I14" s="19">
        <f t="shared" si="0"/>
        <v>204152.68</v>
      </c>
      <c r="K14" s="11">
        <f t="shared" si="1"/>
        <v>8.3999999999999986</v>
      </c>
      <c r="N14" s="27"/>
    </row>
    <row r="15" spans="1:16" s="11" customFormat="1">
      <c r="A15" s="14"/>
      <c r="B15" s="15" t="s">
        <v>21</v>
      </c>
      <c r="C15" s="15" t="str">
        <f>'Anexo V A'!B16</f>
        <v>P8015</v>
      </c>
      <c r="D15" s="16" t="str">
        <f>'Anexo V A'!C16</f>
        <v>Arquiteto sênior</v>
      </c>
      <c r="E15" s="6" t="s">
        <v>13</v>
      </c>
      <c r="F15" s="28">
        <v>0.5</v>
      </c>
      <c r="G15" s="17">
        <v>12</v>
      </c>
      <c r="H15" s="18">
        <f>VLOOKUP(C15,'Anexo V A'!$B$8:$Z$108,25,0)</f>
        <v>29601.67</v>
      </c>
      <c r="I15" s="19">
        <f t="shared" si="0"/>
        <v>177610.02</v>
      </c>
      <c r="K15" s="11">
        <f t="shared" si="1"/>
        <v>6</v>
      </c>
      <c r="N15" s="27"/>
    </row>
    <row r="16" spans="1:16" s="11" customFormat="1">
      <c r="A16" s="14"/>
      <c r="B16" s="15" t="s">
        <v>22</v>
      </c>
      <c r="C16" s="15" t="str">
        <f>'Anexo V A'!B19</f>
        <v>P8021</v>
      </c>
      <c r="D16" s="16" t="str">
        <f>'Anexo V A'!C19</f>
        <v>Assistente social sênior</v>
      </c>
      <c r="E16" s="6" t="s">
        <v>13</v>
      </c>
      <c r="F16" s="28">
        <v>0.3</v>
      </c>
      <c r="G16" s="17">
        <v>12</v>
      </c>
      <c r="H16" s="18">
        <f>VLOOKUP(C16,'Anexo V A'!$B$8:$Z$108,25,0)</f>
        <v>14388.9</v>
      </c>
      <c r="I16" s="19">
        <f t="shared" si="0"/>
        <v>51800.04</v>
      </c>
      <c r="K16" s="11">
        <f t="shared" si="1"/>
        <v>3.5999999999999996</v>
      </c>
      <c r="N16" s="27"/>
    </row>
    <row r="17" spans="1:14" s="11" customFormat="1">
      <c r="A17" s="14"/>
      <c r="B17" s="15" t="s">
        <v>23</v>
      </c>
      <c r="C17" s="15" t="str">
        <f>'Anexo V A'!B20</f>
        <v>P8025</v>
      </c>
      <c r="D17" s="16" t="str">
        <f>'Anexo V A'!C20</f>
        <v>Auxiliar</v>
      </c>
      <c r="E17" s="6" t="s">
        <v>13</v>
      </c>
      <c r="F17" s="28">
        <f>(F36*2)+1</f>
        <v>2</v>
      </c>
      <c r="G17" s="17">
        <v>12</v>
      </c>
      <c r="H17" s="18">
        <f>VLOOKUP(C17,'Anexo V A'!$B$8:$Z$108,25,0)</f>
        <v>4137.63</v>
      </c>
      <c r="I17" s="19">
        <f t="shared" si="0"/>
        <v>99303.12</v>
      </c>
      <c r="K17" s="11">
        <f t="shared" si="1"/>
        <v>24</v>
      </c>
      <c r="N17" s="27"/>
    </row>
    <row r="18" spans="1:14" s="11" customFormat="1">
      <c r="A18" s="14"/>
      <c r="B18" s="15" t="s">
        <v>24</v>
      </c>
      <c r="C18" s="15" t="str">
        <f>'Anexo V A'!B21</f>
        <v>P8026</v>
      </c>
      <c r="D18" s="16" t="str">
        <f>'Anexo V A'!C21</f>
        <v>Auxiliar administrativo</v>
      </c>
      <c r="E18" s="6" t="s">
        <v>13</v>
      </c>
      <c r="F18" s="28">
        <v>1</v>
      </c>
      <c r="G18" s="17">
        <v>12</v>
      </c>
      <c r="H18" s="18">
        <f>VLOOKUP(C18,'Anexo V A'!$B$8:$Z$108,25,0)</f>
        <v>4567.1499999999996</v>
      </c>
      <c r="I18" s="19">
        <f t="shared" si="0"/>
        <v>54805.8</v>
      </c>
      <c r="K18" s="11">
        <f t="shared" si="1"/>
        <v>12</v>
      </c>
      <c r="N18" s="27"/>
    </row>
    <row r="19" spans="1:14" s="11" customFormat="1">
      <c r="A19" s="14"/>
      <c r="B19" s="15" t="s">
        <v>25</v>
      </c>
      <c r="C19" s="15" t="str">
        <f>'Anexo V A'!B22</f>
        <v>P8027</v>
      </c>
      <c r="D19" s="16" t="str">
        <f>'Anexo V A'!C22</f>
        <v>Auxiliar de laboratório</v>
      </c>
      <c r="E19" s="6" t="s">
        <v>13</v>
      </c>
      <c r="F19" s="65">
        <f>F33*2</f>
        <v>1</v>
      </c>
      <c r="G19" s="17">
        <v>12</v>
      </c>
      <c r="H19" s="18">
        <f>VLOOKUP(C19,'Anexo V A'!$B$8:$Z$108,25,0)</f>
        <v>4415.63</v>
      </c>
      <c r="I19" s="19">
        <f t="shared" si="0"/>
        <v>52987.56</v>
      </c>
      <c r="K19" s="11">
        <f t="shared" si="1"/>
        <v>12</v>
      </c>
      <c r="N19" s="27"/>
    </row>
    <row r="20" spans="1:14" s="11" customFormat="1">
      <c r="A20" s="14"/>
      <c r="B20" s="15" t="s">
        <v>26</v>
      </c>
      <c r="C20" s="15" t="str">
        <f>'Anexo V A'!B23</f>
        <v>P8028</v>
      </c>
      <c r="D20" s="16" t="str">
        <f>'Anexo V A'!C23</f>
        <v>Auxiliar de topografia</v>
      </c>
      <c r="E20" s="6" t="s">
        <v>13</v>
      </c>
      <c r="F20" s="65">
        <f>F42*2</f>
        <v>2</v>
      </c>
      <c r="G20" s="17">
        <v>12</v>
      </c>
      <c r="H20" s="18">
        <f>VLOOKUP(C20,'Anexo V A'!$B$8:$Z$108,25,0)</f>
        <v>4117.92</v>
      </c>
      <c r="I20" s="19">
        <f t="shared" si="0"/>
        <v>98830.080000000002</v>
      </c>
      <c r="K20" s="11">
        <f t="shared" si="1"/>
        <v>24</v>
      </c>
      <c r="N20" s="27"/>
    </row>
    <row r="21" spans="1:14" s="11" customFormat="1">
      <c r="A21" s="14"/>
      <c r="B21" s="15" t="s">
        <v>27</v>
      </c>
      <c r="C21" s="15" t="str">
        <f>'Anexo V A'!B27</f>
        <v>P8038</v>
      </c>
      <c r="D21" s="16" t="str">
        <f>'Anexo V A'!C27</f>
        <v>Chefe de escritório</v>
      </c>
      <c r="E21" s="6" t="s">
        <v>13</v>
      </c>
      <c r="F21" s="28">
        <v>1</v>
      </c>
      <c r="G21" s="17">
        <v>12</v>
      </c>
      <c r="H21" s="18">
        <f>VLOOKUP(C21,'Anexo V A'!$B$8:$Z$108,25,0)</f>
        <v>7306.09</v>
      </c>
      <c r="I21" s="19">
        <f t="shared" si="0"/>
        <v>87673.08</v>
      </c>
      <c r="K21" s="11">
        <f t="shared" si="1"/>
        <v>12</v>
      </c>
      <c r="N21" s="27"/>
    </row>
    <row r="22" spans="1:14" s="11" customFormat="1">
      <c r="A22" s="14"/>
      <c r="B22" s="15" t="s">
        <v>28</v>
      </c>
      <c r="C22" s="15" t="str">
        <f>'Anexo V A'!B34</f>
        <v>P8047</v>
      </c>
      <c r="D22" s="16" t="str">
        <f>'Anexo V A'!C34</f>
        <v>Economista sênior</v>
      </c>
      <c r="E22" s="6" t="s">
        <v>13</v>
      </c>
      <c r="F22" s="28">
        <v>0.5</v>
      </c>
      <c r="G22" s="17">
        <v>12</v>
      </c>
      <c r="H22" s="18">
        <f>VLOOKUP(C22,'Anexo V A'!$B$8:$Z$108,25,0)</f>
        <v>19323.63</v>
      </c>
      <c r="I22" s="19">
        <f t="shared" si="0"/>
        <v>115941.78</v>
      </c>
      <c r="K22" s="11">
        <f t="shared" si="1"/>
        <v>6</v>
      </c>
      <c r="N22" s="27"/>
    </row>
    <row r="23" spans="1:14" s="11" customFormat="1">
      <c r="A23" s="14"/>
      <c r="B23" s="15" t="s">
        <v>29</v>
      </c>
      <c r="C23" s="15" t="str">
        <f>'Anexo V A'!B38</f>
        <v>P8057</v>
      </c>
      <c r="D23" s="16" t="str">
        <f>'Anexo V A'!C38</f>
        <v>Engenheiro ambiental júnior</v>
      </c>
      <c r="E23" s="6" t="s">
        <v>13</v>
      </c>
      <c r="F23" s="28">
        <v>1</v>
      </c>
      <c r="G23" s="17">
        <v>12</v>
      </c>
      <c r="H23" s="18">
        <f>VLOOKUP(C23,'Anexo V A'!$B$8:$Z$108,25,0)</f>
        <v>22674.22</v>
      </c>
      <c r="I23" s="19">
        <f t="shared" si="0"/>
        <v>272090.64</v>
      </c>
      <c r="K23" s="11">
        <f t="shared" si="1"/>
        <v>12</v>
      </c>
      <c r="N23" s="27"/>
    </row>
    <row r="24" spans="1:14" s="11" customFormat="1">
      <c r="A24" s="14"/>
      <c r="B24" s="15" t="s">
        <v>30</v>
      </c>
      <c r="C24" s="15" t="str">
        <f>'Anexo V A'!B39</f>
        <v>P8058</v>
      </c>
      <c r="D24" s="16" t="str">
        <f>'Anexo V A'!C39</f>
        <v>Engenheiro ambiental pleno</v>
      </c>
      <c r="E24" s="6" t="s">
        <v>13</v>
      </c>
      <c r="F24" s="28">
        <v>0.7</v>
      </c>
      <c r="G24" s="17">
        <v>12</v>
      </c>
      <c r="H24" s="18">
        <f>VLOOKUP(C24,'Anexo V A'!$B$8:$Z$108,25,0)</f>
        <v>23457.39</v>
      </c>
      <c r="I24" s="19">
        <f t="shared" si="0"/>
        <v>197042.08</v>
      </c>
      <c r="K24" s="11">
        <f t="shared" si="1"/>
        <v>8.3999999999999986</v>
      </c>
      <c r="N24" s="27"/>
    </row>
    <row r="25" spans="1:14" s="11" customFormat="1">
      <c r="A25" s="14"/>
      <c r="B25" s="15" t="s">
        <v>31</v>
      </c>
      <c r="C25" s="15" t="str">
        <f>'Anexo V A'!B40</f>
        <v>P8059</v>
      </c>
      <c r="D25" s="16" t="str">
        <f>'Anexo V A'!C40</f>
        <v>Engenheiro ambiental sênior</v>
      </c>
      <c r="E25" s="6" t="s">
        <v>13</v>
      </c>
      <c r="F25" s="28">
        <v>0.5</v>
      </c>
      <c r="G25" s="17">
        <v>12</v>
      </c>
      <c r="H25" s="18">
        <f>VLOOKUP(C25,'Anexo V A'!$B$8:$Z$108,25,0)</f>
        <v>27739.5</v>
      </c>
      <c r="I25" s="19">
        <f t="shared" si="0"/>
        <v>166437</v>
      </c>
      <c r="K25" s="11">
        <f t="shared" si="1"/>
        <v>6</v>
      </c>
      <c r="N25" s="27"/>
    </row>
    <row r="26" spans="1:14" s="11" customFormat="1">
      <c r="A26" s="14"/>
      <c r="B26" s="15" t="s">
        <v>32</v>
      </c>
      <c r="C26" s="15" t="str">
        <f>'Anexo V A'!B41</f>
        <v>P8060</v>
      </c>
      <c r="D26" s="16" t="str">
        <f>'Anexo V A'!C41</f>
        <v>Engenheiro consultor especial</v>
      </c>
      <c r="E26" s="6" t="s">
        <v>13</v>
      </c>
      <c r="F26" s="28">
        <v>1</v>
      </c>
      <c r="G26" s="17">
        <v>12</v>
      </c>
      <c r="H26" s="18">
        <f>VLOOKUP(C26,'Anexo V A'!$B$8:$Z$108,25,0)</f>
        <v>40634.5</v>
      </c>
      <c r="I26" s="19">
        <f t="shared" si="0"/>
        <v>487614</v>
      </c>
      <c r="K26" s="11">
        <f t="shared" si="1"/>
        <v>12</v>
      </c>
      <c r="N26" s="27"/>
    </row>
    <row r="27" spans="1:14" s="11" customFormat="1">
      <c r="A27" s="14"/>
      <c r="B27" s="15" t="s">
        <v>33</v>
      </c>
      <c r="C27" s="15" t="str">
        <f>'Anexo V A'!B42</f>
        <v>P8061</v>
      </c>
      <c r="D27" s="16" t="str">
        <f>'Anexo V A'!C42</f>
        <v>Engenheiro coordenador</v>
      </c>
      <c r="E27" s="6" t="s">
        <v>13</v>
      </c>
      <c r="F27" s="28">
        <v>1</v>
      </c>
      <c r="G27" s="17">
        <v>12</v>
      </c>
      <c r="H27" s="18">
        <f>VLOOKUP(C27,'Anexo V A'!$B$8:$Z$108,25,0)</f>
        <v>34040.870000000003</v>
      </c>
      <c r="I27" s="19">
        <f t="shared" si="0"/>
        <v>408490.44</v>
      </c>
      <c r="K27" s="11">
        <f t="shared" si="1"/>
        <v>12</v>
      </c>
      <c r="N27" s="27"/>
    </row>
    <row r="28" spans="1:14" s="11" customFormat="1">
      <c r="A28" s="14"/>
      <c r="B28" s="15" t="s">
        <v>34</v>
      </c>
      <c r="C28" s="15" t="str">
        <f>'Anexo V A'!B46</f>
        <v>P8065</v>
      </c>
      <c r="D28" s="16" t="str">
        <f>'Anexo V A'!C46</f>
        <v>Engenheiro de projetos júnior</v>
      </c>
      <c r="E28" s="6" t="s">
        <v>13</v>
      </c>
      <c r="F28" s="28">
        <v>2</v>
      </c>
      <c r="G28" s="17">
        <v>12</v>
      </c>
      <c r="H28" s="18">
        <f>VLOOKUP(C28,'Anexo V A'!$B$8:$Z$108,25,0)</f>
        <v>22647.34</v>
      </c>
      <c r="I28" s="19">
        <f t="shared" si="0"/>
        <v>543536.16</v>
      </c>
      <c r="K28" s="11">
        <f t="shared" si="1"/>
        <v>24</v>
      </c>
      <c r="N28" s="27"/>
    </row>
    <row r="29" spans="1:14" s="11" customFormat="1">
      <c r="A29" s="14"/>
      <c r="B29" s="15" t="s">
        <v>35</v>
      </c>
      <c r="C29" s="15" t="str">
        <f>'Anexo V A'!B47</f>
        <v>P8066</v>
      </c>
      <c r="D29" s="16" t="str">
        <f>'Anexo V A'!C47</f>
        <v>Engenheiro de projetos pleno</v>
      </c>
      <c r="E29" s="6" t="s">
        <v>13</v>
      </c>
      <c r="F29" s="28">
        <v>1</v>
      </c>
      <c r="G29" s="17">
        <v>12</v>
      </c>
      <c r="H29" s="18">
        <f>VLOOKUP(C29,'Anexo V A'!$B$8:$Z$108,25,0)</f>
        <v>24227.22</v>
      </c>
      <c r="I29" s="19">
        <f t="shared" si="0"/>
        <v>290726.64</v>
      </c>
      <c r="K29" s="11">
        <f t="shared" si="1"/>
        <v>12</v>
      </c>
      <c r="N29" s="27"/>
    </row>
    <row r="30" spans="1:14" s="11" customFormat="1">
      <c r="A30" s="14"/>
      <c r="B30" s="15" t="s">
        <v>36</v>
      </c>
      <c r="C30" s="15" t="str">
        <f>'Anexo V A'!B48</f>
        <v>P8067</v>
      </c>
      <c r="D30" s="16" t="str">
        <f>'Anexo V A'!C48</f>
        <v>Engenheiro de projetos sênior</v>
      </c>
      <c r="E30" s="6" t="s">
        <v>13</v>
      </c>
      <c r="F30" s="28">
        <v>1</v>
      </c>
      <c r="G30" s="17">
        <v>12</v>
      </c>
      <c r="H30" s="18">
        <f>VLOOKUP(C30,'Anexo V A'!$B$8:$Z$108,25,0)</f>
        <v>30035.94</v>
      </c>
      <c r="I30" s="19">
        <f t="shared" si="0"/>
        <v>360431.28</v>
      </c>
      <c r="K30" s="11">
        <f t="shared" si="1"/>
        <v>12</v>
      </c>
      <c r="N30" s="27"/>
    </row>
    <row r="31" spans="1:14" s="11" customFormat="1">
      <c r="A31" s="14"/>
      <c r="B31" s="15" t="s">
        <v>37</v>
      </c>
      <c r="C31" s="15" t="str">
        <f>'Anexo V A'!B54</f>
        <v>P8082</v>
      </c>
      <c r="D31" s="16" t="str">
        <f>'Anexo V A'!C54</f>
        <v>Geólogo sênior</v>
      </c>
      <c r="E31" s="6" t="s">
        <v>13</v>
      </c>
      <c r="F31" s="28">
        <v>0.5</v>
      </c>
      <c r="G31" s="17">
        <v>12</v>
      </c>
      <c r="H31" s="18">
        <f>VLOOKUP(C31,'Anexo V A'!$B$8:$Z$108,25,0)</f>
        <v>25996.2</v>
      </c>
      <c r="I31" s="19">
        <f t="shared" si="0"/>
        <v>155977.20000000001</v>
      </c>
      <c r="K31" s="11">
        <f t="shared" si="1"/>
        <v>6</v>
      </c>
      <c r="N31" s="27"/>
    </row>
    <row r="32" spans="1:14" s="11" customFormat="1">
      <c r="A32" s="14"/>
      <c r="B32" s="15" t="s">
        <v>38</v>
      </c>
      <c r="C32" s="15" t="str">
        <f>'Anexo V A'!B56</f>
        <v>P8093</v>
      </c>
      <c r="D32" s="16" t="str">
        <f>'Anexo V A'!C56</f>
        <v>Jornalista pleno</v>
      </c>
      <c r="E32" s="6" t="s">
        <v>13</v>
      </c>
      <c r="F32" s="28">
        <v>0.5</v>
      </c>
      <c r="G32" s="17">
        <v>12</v>
      </c>
      <c r="H32" s="18">
        <f>VLOOKUP(C32,'Anexo V A'!$B$8:$Z$108,25,0)</f>
        <v>8577.52</v>
      </c>
      <c r="I32" s="19">
        <f t="shared" si="0"/>
        <v>51465.120000000003</v>
      </c>
      <c r="K32" s="11">
        <f t="shared" si="1"/>
        <v>6</v>
      </c>
      <c r="N32" s="27"/>
    </row>
    <row r="33" spans="1:14" s="11" customFormat="1">
      <c r="A33" s="14"/>
      <c r="B33" s="15" t="s">
        <v>39</v>
      </c>
      <c r="C33" s="15" t="str">
        <f>'Anexo V A'!B58</f>
        <v>P8098</v>
      </c>
      <c r="D33" s="16" t="str">
        <f>'Anexo V A'!C58</f>
        <v>Laboratorista</v>
      </c>
      <c r="E33" s="6" t="s">
        <v>13</v>
      </c>
      <c r="F33" s="28">
        <f>F54</f>
        <v>0.5</v>
      </c>
      <c r="G33" s="17">
        <v>12</v>
      </c>
      <c r="H33" s="18">
        <f>VLOOKUP(C33,'Anexo V A'!$B$8:$Z$108,25,0)</f>
        <v>5447.28</v>
      </c>
      <c r="I33" s="19">
        <f t="shared" si="0"/>
        <v>32683.68</v>
      </c>
      <c r="K33" s="11">
        <f t="shared" si="1"/>
        <v>6</v>
      </c>
      <c r="N33" s="27"/>
    </row>
    <row r="34" spans="1:14" s="11" customFormat="1">
      <c r="A34" s="14"/>
      <c r="B34" s="15" t="s">
        <v>40</v>
      </c>
      <c r="C34" s="15" t="str">
        <f>'Anexo V A'!B64</f>
        <v>P8113</v>
      </c>
      <c r="D34" s="16" t="str">
        <f>'Anexo V A'!C64</f>
        <v>Motorista de veículo leve</v>
      </c>
      <c r="E34" s="6" t="s">
        <v>13</v>
      </c>
      <c r="F34" s="28">
        <f>F51+F50</f>
        <v>4</v>
      </c>
      <c r="G34" s="17">
        <v>12</v>
      </c>
      <c r="H34" s="18">
        <f>VLOOKUP(C34,'Anexo V A'!$B$8:$Z$108,25,0)</f>
        <v>4977.8100000000004</v>
      </c>
      <c r="I34" s="19">
        <f t="shared" si="0"/>
        <v>238934.88</v>
      </c>
      <c r="K34" s="11">
        <f t="shared" si="1"/>
        <v>48</v>
      </c>
      <c r="N34" s="27"/>
    </row>
    <row r="35" spans="1:14" s="11" customFormat="1">
      <c r="A35" s="14"/>
      <c r="B35" s="15" t="s">
        <v>41</v>
      </c>
      <c r="C35" s="15" t="str">
        <f>'Anexo V A'!B71</f>
        <v>P8135</v>
      </c>
      <c r="D35" s="16" t="str">
        <f>'Anexo V A'!C71</f>
        <v>Secretária</v>
      </c>
      <c r="E35" s="6" t="s">
        <v>13</v>
      </c>
      <c r="F35" s="28">
        <v>1</v>
      </c>
      <c r="G35" s="17">
        <v>12</v>
      </c>
      <c r="H35" s="18">
        <f>VLOOKUP(C35,'Anexo V A'!$B$8:$Z$108,25,0)</f>
        <v>6076.44</v>
      </c>
      <c r="I35" s="19">
        <f t="shared" si="0"/>
        <v>72917.279999999999</v>
      </c>
      <c r="K35" s="11">
        <f t="shared" si="1"/>
        <v>12</v>
      </c>
      <c r="N35" s="27"/>
    </row>
    <row r="36" spans="1:14" s="11" customFormat="1">
      <c r="A36" s="14"/>
      <c r="B36" s="15" t="s">
        <v>42</v>
      </c>
      <c r="C36" s="15" t="str">
        <f>'Anexo V A'!B72</f>
        <v>P8139</v>
      </c>
      <c r="D36" s="16" t="str">
        <f>'Anexo V A'!C72</f>
        <v>Sondador</v>
      </c>
      <c r="E36" s="6" t="s">
        <v>13</v>
      </c>
      <c r="F36" s="65">
        <f>F54</f>
        <v>0.5</v>
      </c>
      <c r="G36" s="17">
        <v>12</v>
      </c>
      <c r="H36" s="18">
        <f>VLOOKUP(C36,'Anexo V A'!$B$8:$Z$108,25,0)</f>
        <v>4879.1000000000004</v>
      </c>
      <c r="I36" s="19">
        <f t="shared" si="0"/>
        <v>29274.6</v>
      </c>
      <c r="K36" s="11">
        <f t="shared" si="1"/>
        <v>6</v>
      </c>
      <c r="N36" s="27"/>
    </row>
    <row r="37" spans="1:14" s="11" customFormat="1">
      <c r="A37" s="14"/>
      <c r="B37" s="15" t="s">
        <v>43</v>
      </c>
      <c r="C37" s="15" t="str">
        <f>'Anexo V A'!B73</f>
        <v>P8143</v>
      </c>
      <c r="D37" s="16" t="str">
        <f>'Anexo V A'!C73</f>
        <v>Técnico ambiental</v>
      </c>
      <c r="E37" s="6" t="s">
        <v>13</v>
      </c>
      <c r="F37" s="65">
        <v>1</v>
      </c>
      <c r="G37" s="17">
        <v>12</v>
      </c>
      <c r="H37" s="18">
        <f>VLOOKUP(C37,'Anexo V A'!$B$8:$Z$108,25,0)</f>
        <v>6458.21</v>
      </c>
      <c r="I37" s="19">
        <f t="shared" ref="I37:I46" si="2">ROUND(H37*G37*F37,2)</f>
        <v>77498.52</v>
      </c>
      <c r="K37" s="11">
        <f t="shared" ref="K37:K47" si="3">F37*G37</f>
        <v>12</v>
      </c>
      <c r="N37" s="27"/>
    </row>
    <row r="38" spans="1:14" s="11" customFormat="1">
      <c r="A38" s="14"/>
      <c r="B38" s="15" t="s">
        <v>44</v>
      </c>
      <c r="C38" s="15" t="str">
        <f>'Anexo V A'!B74</f>
        <v>P8147</v>
      </c>
      <c r="D38" s="16" t="str">
        <f>'Anexo V A'!C74</f>
        <v>Técnico de obras</v>
      </c>
      <c r="E38" s="6" t="s">
        <v>13</v>
      </c>
      <c r="F38" s="65">
        <v>2</v>
      </c>
      <c r="G38" s="17">
        <v>12</v>
      </c>
      <c r="H38" s="18">
        <f>VLOOKUP(C38,'Anexo V A'!$B$8:$Z$108,25,0)</f>
        <v>6895.34</v>
      </c>
      <c r="I38" s="19">
        <f t="shared" si="2"/>
        <v>165488.16</v>
      </c>
      <c r="K38" s="11">
        <f t="shared" si="3"/>
        <v>24</v>
      </c>
      <c r="N38" s="27"/>
    </row>
    <row r="39" spans="1:14" s="11" customFormat="1">
      <c r="A39" s="14"/>
      <c r="B39" s="15" t="s">
        <v>45</v>
      </c>
      <c r="C39" s="15" t="str">
        <f>'Anexo V A'!B75</f>
        <v>P8151</v>
      </c>
      <c r="D39" s="16" t="str">
        <f>'Anexo V A'!C75</f>
        <v>Técnico de segurança do trabalho</v>
      </c>
      <c r="E39" s="6" t="s">
        <v>13</v>
      </c>
      <c r="F39" s="65">
        <v>1</v>
      </c>
      <c r="G39" s="17">
        <v>12</v>
      </c>
      <c r="H39" s="18">
        <f>VLOOKUP(C39,'Anexo V A'!$B$8:$Z$108,25,0)</f>
        <v>9402.64</v>
      </c>
      <c r="I39" s="19">
        <f t="shared" si="2"/>
        <v>112831.67999999999</v>
      </c>
      <c r="K39" s="11">
        <f t="shared" si="3"/>
        <v>12</v>
      </c>
      <c r="N39" s="27"/>
    </row>
    <row r="40" spans="1:14" s="11" customFormat="1">
      <c r="A40" s="14"/>
      <c r="B40" s="15" t="s">
        <v>46</v>
      </c>
      <c r="C40" s="15" t="str">
        <f>'Anexo V A'!B76</f>
        <v>P8155</v>
      </c>
      <c r="D40" s="16" t="str">
        <f>'Anexo V A'!C76</f>
        <v>Técnico em geoprocessamento</v>
      </c>
      <c r="E40" s="6" t="s">
        <v>13</v>
      </c>
      <c r="F40" s="28">
        <v>1</v>
      </c>
      <c r="G40" s="17">
        <v>12</v>
      </c>
      <c r="H40" s="18">
        <f>VLOOKUP(C40,'Anexo V A'!$B$8:$Z$108,25,0)</f>
        <v>6348.77</v>
      </c>
      <c r="I40" s="19">
        <f t="shared" si="2"/>
        <v>76185.240000000005</v>
      </c>
      <c r="K40" s="11">
        <f t="shared" si="3"/>
        <v>12</v>
      </c>
      <c r="N40" s="27"/>
    </row>
    <row r="41" spans="1:14" s="11" customFormat="1">
      <c r="A41" s="14"/>
      <c r="B41" s="15" t="s">
        <v>47</v>
      </c>
      <c r="C41" s="15" t="str">
        <f>'Anexo V A'!B77</f>
        <v>P8159</v>
      </c>
      <c r="D41" s="16" t="str">
        <f>'Anexo V A'!C77</f>
        <v>Técnico em informática - programador</v>
      </c>
      <c r="E41" s="6" t="s">
        <v>13</v>
      </c>
      <c r="F41" s="28">
        <v>0.5</v>
      </c>
      <c r="G41" s="17">
        <v>12</v>
      </c>
      <c r="H41" s="18">
        <f>VLOOKUP(C41,'Anexo V A'!$B$8:$Z$108,25,0)</f>
        <v>9178.61</v>
      </c>
      <c r="I41" s="19">
        <f t="shared" si="2"/>
        <v>55071.66</v>
      </c>
      <c r="K41" s="11">
        <f t="shared" si="3"/>
        <v>6</v>
      </c>
      <c r="N41" s="27"/>
    </row>
    <row r="42" spans="1:14" s="11" customFormat="1">
      <c r="A42" s="14"/>
      <c r="B42" s="15" t="s">
        <v>48</v>
      </c>
      <c r="C42" s="15" t="str">
        <f>'Anexo V A'!B78</f>
        <v>P8163</v>
      </c>
      <c r="D42" s="16" t="str">
        <f>'Anexo V A'!C78</f>
        <v>Topógrafo</v>
      </c>
      <c r="E42" s="6" t="s">
        <v>13</v>
      </c>
      <c r="F42" s="65">
        <f>F55+F56</f>
        <v>1</v>
      </c>
      <c r="G42" s="17">
        <v>12</v>
      </c>
      <c r="H42" s="18">
        <f>VLOOKUP(C42,'Anexo V A'!$B$8:$Z$108,25,0)</f>
        <v>5618.85</v>
      </c>
      <c r="I42" s="19">
        <f t="shared" si="2"/>
        <v>67426.2</v>
      </c>
      <c r="K42" s="11">
        <f t="shared" si="3"/>
        <v>12</v>
      </c>
      <c r="N42" s="27"/>
    </row>
    <row r="43" spans="1:14" s="11" customFormat="1">
      <c r="A43" s="14"/>
      <c r="B43" s="15" t="s">
        <v>49</v>
      </c>
      <c r="C43" s="15" t="str">
        <f>'Anexo V A'!B83</f>
        <v>P8174</v>
      </c>
      <c r="D43" s="16" t="str">
        <f>'Anexo V A'!C83</f>
        <v>Administrador pleno</v>
      </c>
      <c r="E43" s="6" t="s">
        <v>13</v>
      </c>
      <c r="F43" s="28">
        <v>0.5</v>
      </c>
      <c r="G43" s="17">
        <v>12</v>
      </c>
      <c r="H43" s="18">
        <f>VLOOKUP(C43,'Anexo V A'!$B$8:$Z$108,25,0)</f>
        <v>9250.7099999999991</v>
      </c>
      <c r="I43" s="19">
        <f t="shared" si="2"/>
        <v>55504.26</v>
      </c>
      <c r="K43" s="11">
        <f t="shared" si="3"/>
        <v>6</v>
      </c>
      <c r="N43" s="27"/>
    </row>
    <row r="44" spans="1:14" s="11" customFormat="1">
      <c r="A44" s="14"/>
      <c r="B44" s="15" t="s">
        <v>50</v>
      </c>
      <c r="C44" s="15" t="str">
        <f>'Anexo V A'!B87</f>
        <v>P8182</v>
      </c>
      <c r="D44" s="16" t="str">
        <f>'Anexo V A'!C87</f>
        <v>Engenheiro agrimensor sênior</v>
      </c>
      <c r="E44" s="6" t="s">
        <v>13</v>
      </c>
      <c r="F44" s="28">
        <v>0.5</v>
      </c>
      <c r="G44" s="17">
        <v>12</v>
      </c>
      <c r="H44" s="18">
        <f>VLOOKUP(C44,'Anexo V A'!$B$8:$Z$108,25,0)</f>
        <v>26956.87</v>
      </c>
      <c r="I44" s="19">
        <f t="shared" si="2"/>
        <v>161741.22</v>
      </c>
      <c r="K44" s="11">
        <f t="shared" si="3"/>
        <v>6</v>
      </c>
      <c r="N44" s="27"/>
    </row>
    <row r="45" spans="1:14" s="11" customFormat="1">
      <c r="A45" s="14"/>
      <c r="B45" s="15" t="s">
        <v>51</v>
      </c>
      <c r="C45" s="15" t="str">
        <f>'Anexo V A'!B88</f>
        <v>P8183</v>
      </c>
      <c r="D45" s="16" t="str">
        <f>'Anexo V A'!C88</f>
        <v>Geógrafo júnior</v>
      </c>
      <c r="E45" s="6" t="s">
        <v>13</v>
      </c>
      <c r="F45" s="28">
        <v>0.5</v>
      </c>
      <c r="G45" s="17">
        <v>12</v>
      </c>
      <c r="H45" s="18">
        <f>VLOOKUP(C45,'Anexo V A'!$B$8:$Z$108,25,0)</f>
        <v>8285.4500000000007</v>
      </c>
      <c r="I45" s="19">
        <f t="shared" si="2"/>
        <v>49712.7</v>
      </c>
      <c r="K45" s="11">
        <f t="shared" si="3"/>
        <v>6</v>
      </c>
      <c r="N45" s="27"/>
    </row>
    <row r="46" spans="1:14" s="11" customFormat="1">
      <c r="A46" s="14"/>
      <c r="B46" s="15" t="s">
        <v>52</v>
      </c>
      <c r="C46" s="15" t="str">
        <f>'Anexo V A'!B89</f>
        <v>P8184</v>
      </c>
      <c r="D46" s="16" t="str">
        <f>'Anexo V A'!C89</f>
        <v>Geógrafo pleno</v>
      </c>
      <c r="E46" s="6" t="s">
        <v>13</v>
      </c>
      <c r="F46" s="28">
        <v>0.5</v>
      </c>
      <c r="G46" s="17">
        <v>12</v>
      </c>
      <c r="H46" s="18">
        <f>VLOOKUP(C46,'Anexo V A'!$B$8:$Z$108,25,0)</f>
        <v>10689.07</v>
      </c>
      <c r="I46" s="19">
        <f t="shared" si="2"/>
        <v>64134.42</v>
      </c>
      <c r="K46" s="11">
        <f t="shared" si="3"/>
        <v>6</v>
      </c>
      <c r="N46" s="27"/>
    </row>
    <row r="47" spans="1:14" s="11" customFormat="1">
      <c r="A47" s="14"/>
      <c r="B47" s="15" t="s">
        <v>53</v>
      </c>
      <c r="C47" s="15" t="str">
        <f>'Anexo V A'!B104</f>
        <v>P8199</v>
      </c>
      <c r="D47" s="16" t="str">
        <f>'Anexo V A'!C104</f>
        <v>Sociólogo pleno</v>
      </c>
      <c r="E47" s="6" t="s">
        <v>13</v>
      </c>
      <c r="F47" s="28">
        <v>0.5</v>
      </c>
      <c r="G47" s="17">
        <v>12</v>
      </c>
      <c r="H47" s="18">
        <f>VLOOKUP(C47,'Anexo V A'!$B$8:$Z$108,25,0)</f>
        <v>11583.39</v>
      </c>
      <c r="I47" s="19">
        <f>ROUND(H47*G47*F47,2)</f>
        <v>69500.34</v>
      </c>
      <c r="K47" s="11">
        <f t="shared" si="3"/>
        <v>6</v>
      </c>
      <c r="N47" s="27"/>
    </row>
    <row r="48" spans="1:14" s="11" customFormat="1" ht="14.65" customHeight="1">
      <c r="B48" s="92" t="s">
        <v>54</v>
      </c>
      <c r="C48" s="93"/>
      <c r="D48" s="94"/>
      <c r="F48" s="95" t="s">
        <v>55</v>
      </c>
      <c r="G48" s="96"/>
      <c r="H48" s="97"/>
      <c r="I48" s="20">
        <f>SUM(I7:I47)</f>
        <v>5931401.8399999999</v>
      </c>
      <c r="J48" s="11">
        <f>SUM(K7:K47)</f>
        <v>444</v>
      </c>
      <c r="M48" s="27"/>
    </row>
    <row r="49" spans="1:14" s="11" customFormat="1" ht="14.65" customHeight="1">
      <c r="B49" s="105" t="s">
        <v>56</v>
      </c>
      <c r="C49" s="106"/>
      <c r="D49" s="106"/>
      <c r="E49" s="106"/>
      <c r="F49" s="106"/>
      <c r="G49" s="106"/>
      <c r="H49" s="106"/>
      <c r="I49" s="106"/>
      <c r="J49" s="11">
        <f>ROUND(J48/12,0)</f>
        <v>37</v>
      </c>
      <c r="M49" s="27"/>
    </row>
    <row r="50" spans="1:14" s="11" customFormat="1">
      <c r="A50" s="14"/>
      <c r="B50" s="15" t="s">
        <v>57</v>
      </c>
      <c r="C50" s="6" t="str">
        <f>'Anexo V B'!C7</f>
        <v>E8889</v>
      </c>
      <c r="D50" s="16" t="str">
        <f>'Anexo V B'!D7</f>
        <v>Veículo leve - 53 kW (sem motorista)</v>
      </c>
      <c r="E50" s="6" t="s">
        <v>58</v>
      </c>
      <c r="F50" s="83">
        <v>2</v>
      </c>
      <c r="G50" s="84">
        <f>12*176</f>
        <v>2112</v>
      </c>
      <c r="H50" s="18">
        <f>VLOOKUP(C50,'Anexo V B'!$C$7:$F$23,4,0)</f>
        <v>35.479999999999997</v>
      </c>
      <c r="I50" s="19">
        <f t="shared" ref="I50:I57" si="4">ROUND(H50*G50*F50,2)</f>
        <v>149867.51999999999</v>
      </c>
      <c r="K50" s="29"/>
      <c r="N50" s="27"/>
    </row>
    <row r="51" spans="1:14" s="11" customFormat="1" ht="24">
      <c r="A51" s="14"/>
      <c r="B51" s="15" t="s">
        <v>59</v>
      </c>
      <c r="C51" s="6" t="str">
        <f>'Anexo V B'!C8</f>
        <v>E8891</v>
      </c>
      <c r="D51" s="16" t="str">
        <f>'Anexo V B'!D8</f>
        <v>Veículo leve picape 4 x 4 com capacidade de 1,10 t - 147 kW (sem motorista)</v>
      </c>
      <c r="E51" s="6" t="s">
        <v>58</v>
      </c>
      <c r="F51" s="83">
        <v>2</v>
      </c>
      <c r="G51" s="84">
        <f>12*176</f>
        <v>2112</v>
      </c>
      <c r="H51" s="18">
        <f>VLOOKUP(C51,'Anexo V B'!$C$7:$F$23,4,0)</f>
        <v>78.13</v>
      </c>
      <c r="I51" s="19">
        <f t="shared" si="4"/>
        <v>330021.12</v>
      </c>
      <c r="N51" s="27"/>
    </row>
    <row r="52" spans="1:14" s="11" customFormat="1">
      <c r="A52" s="14"/>
      <c r="B52" s="15" t="s">
        <v>60</v>
      </c>
      <c r="C52" s="6" t="s">
        <v>61</v>
      </c>
      <c r="D52" s="21" t="s">
        <v>62</v>
      </c>
      <c r="E52" s="6" t="s">
        <v>63</v>
      </c>
      <c r="F52" s="85">
        <f>J49*3</f>
        <v>111</v>
      </c>
      <c r="G52" s="87">
        <v>12</v>
      </c>
      <c r="H52" s="18">
        <f>VLOOKUP(C52,'Anexo V B'!$C$7:$F$23,4,0)</f>
        <v>48.41</v>
      </c>
      <c r="I52" s="19">
        <f t="shared" si="4"/>
        <v>64482.12</v>
      </c>
      <c r="K52" s="27"/>
      <c r="N52" s="27"/>
    </row>
    <row r="53" spans="1:14" s="11" customFormat="1" ht="24">
      <c r="A53" s="14"/>
      <c r="B53" s="15" t="s">
        <v>64</v>
      </c>
      <c r="C53" s="6" t="s">
        <v>65</v>
      </c>
      <c r="D53" s="21" t="s">
        <v>66</v>
      </c>
      <c r="E53" s="6" t="s">
        <v>67</v>
      </c>
      <c r="F53" s="86">
        <f>J49</f>
        <v>37</v>
      </c>
      <c r="G53" s="87">
        <v>12</v>
      </c>
      <c r="H53" s="18">
        <f>VLOOKUP(C53,'Anexo V B'!$C$7:$F$23,4,0)</f>
        <v>456.62</v>
      </c>
      <c r="I53" s="19">
        <f t="shared" si="4"/>
        <v>202739.28</v>
      </c>
      <c r="N53" s="27"/>
    </row>
    <row r="54" spans="1:14" s="11" customFormat="1">
      <c r="A54" s="14"/>
      <c r="B54" s="15" t="s">
        <v>68</v>
      </c>
      <c r="C54" s="6" t="s">
        <v>69</v>
      </c>
      <c r="D54" s="21" t="s">
        <v>70</v>
      </c>
      <c r="E54" s="6" t="s">
        <v>71</v>
      </c>
      <c r="F54" s="83">
        <v>0.5</v>
      </c>
      <c r="G54" s="87">
        <v>12</v>
      </c>
      <c r="H54" s="18">
        <f>VLOOKUP(C54,'Anexo V B'!$C$7:$F$23,4,0)</f>
        <v>3451.73</v>
      </c>
      <c r="I54" s="19">
        <f t="shared" si="4"/>
        <v>20710.38</v>
      </c>
      <c r="N54" s="27"/>
    </row>
    <row r="55" spans="1:14" s="11" customFormat="1">
      <c r="A55" s="14"/>
      <c r="B55" s="15" t="s">
        <v>72</v>
      </c>
      <c r="C55" s="6" t="s">
        <v>73</v>
      </c>
      <c r="D55" s="21" t="s">
        <v>74</v>
      </c>
      <c r="E55" s="6" t="s">
        <v>71</v>
      </c>
      <c r="F55" s="83">
        <v>0.5</v>
      </c>
      <c r="G55" s="87">
        <v>12</v>
      </c>
      <c r="H55" s="18">
        <f>VLOOKUP(C55,'Anexo V B'!$C$7:$F$23,4,0)</f>
        <v>4293.62</v>
      </c>
      <c r="I55" s="19">
        <f t="shared" si="4"/>
        <v>25761.72</v>
      </c>
      <c r="N55" s="27"/>
    </row>
    <row r="56" spans="1:14" s="11" customFormat="1">
      <c r="A56" s="14"/>
      <c r="B56" s="15" t="s">
        <v>75</v>
      </c>
      <c r="C56" s="6" t="s">
        <v>76</v>
      </c>
      <c r="D56" s="21" t="s">
        <v>77</v>
      </c>
      <c r="E56" s="6" t="s">
        <v>71</v>
      </c>
      <c r="F56" s="83">
        <v>0.5</v>
      </c>
      <c r="G56" s="87">
        <v>12</v>
      </c>
      <c r="H56" s="18">
        <f>VLOOKUP(C56,'Anexo V B'!$C$7:$F$23,4,0)</f>
        <v>898.24</v>
      </c>
      <c r="I56" s="19">
        <f t="shared" si="4"/>
        <v>5389.44</v>
      </c>
      <c r="N56" s="27"/>
    </row>
    <row r="57" spans="1:14" s="11" customFormat="1" ht="24">
      <c r="A57" s="14"/>
      <c r="B57" s="15" t="s">
        <v>78</v>
      </c>
      <c r="C57" s="6" t="s">
        <v>79</v>
      </c>
      <c r="D57" s="21" t="s">
        <v>66</v>
      </c>
      <c r="E57" s="6" t="s">
        <v>67</v>
      </c>
      <c r="F57" s="86">
        <f>J49</f>
        <v>37</v>
      </c>
      <c r="G57" s="87">
        <v>12</v>
      </c>
      <c r="H57" s="18">
        <f>VLOOKUP(C57,'Anexo V B'!$C$7:$F$23,4,0)</f>
        <v>136.19</v>
      </c>
      <c r="I57" s="19">
        <f t="shared" si="4"/>
        <v>60468.36</v>
      </c>
      <c r="N57" s="27"/>
    </row>
    <row r="58" spans="1:14" s="11" customFormat="1" ht="12" customHeight="1">
      <c r="B58" s="92" t="s">
        <v>56</v>
      </c>
      <c r="C58" s="93"/>
      <c r="D58" s="94"/>
      <c r="E58" s="95" t="s">
        <v>80</v>
      </c>
      <c r="F58" s="96"/>
      <c r="G58" s="96"/>
      <c r="H58" s="97"/>
      <c r="I58" s="22">
        <f>SUM(I50:I57)</f>
        <v>859439.94</v>
      </c>
      <c r="J58" s="43">
        <f>I58/I48</f>
        <v>0.14489659665344812</v>
      </c>
      <c r="M58" s="27"/>
    </row>
    <row r="59" spans="1:14" s="11" customFormat="1" ht="11.65" customHeight="1">
      <c r="B59" s="92" t="s">
        <v>81</v>
      </c>
      <c r="C59" s="93"/>
      <c r="D59" s="94"/>
      <c r="E59" s="95" t="s">
        <v>82</v>
      </c>
      <c r="F59" s="96"/>
      <c r="G59" s="96"/>
      <c r="H59" s="97"/>
      <c r="I59" s="22">
        <f>ROUND((I48+I58)*J59,2)</f>
        <v>818296.43</v>
      </c>
      <c r="J59" s="23">
        <v>0.1205</v>
      </c>
      <c r="M59" s="27"/>
    </row>
    <row r="60" spans="1:14" s="11" customFormat="1" ht="11.65" customHeight="1">
      <c r="B60" s="92" t="s">
        <v>83</v>
      </c>
      <c r="C60" s="93"/>
      <c r="D60" s="94"/>
      <c r="E60" s="95" t="s">
        <v>84</v>
      </c>
      <c r="F60" s="96"/>
      <c r="G60" s="96"/>
      <c r="H60" s="97"/>
      <c r="I60" s="22">
        <f>ROUND((I48+I58+I59)*J60,2)</f>
        <v>913096.59</v>
      </c>
      <c r="J60" s="23">
        <v>0.12</v>
      </c>
      <c r="M60" s="27"/>
    </row>
    <row r="61" spans="1:14" s="11" customFormat="1" ht="11.65" customHeight="1">
      <c r="B61" s="101" t="s">
        <v>85</v>
      </c>
      <c r="C61" s="102"/>
      <c r="D61" s="103"/>
      <c r="E61" s="95" t="s">
        <v>86</v>
      </c>
      <c r="F61" s="96"/>
      <c r="G61" s="96"/>
      <c r="H61" s="97"/>
      <c r="I61" s="22">
        <f>ROUND((I48+I58+I59+I60)*J61,2)</f>
        <v>1756432.59</v>
      </c>
      <c r="J61" s="23">
        <v>0.20610000000000001</v>
      </c>
      <c r="M61" s="27"/>
    </row>
    <row r="62" spans="1:14" s="11" customFormat="1" ht="14.65" customHeight="1">
      <c r="B62" s="98" t="s">
        <v>87</v>
      </c>
      <c r="C62" s="99"/>
      <c r="D62" s="99"/>
      <c r="E62" s="99"/>
      <c r="F62" s="99"/>
      <c r="G62" s="99"/>
      <c r="H62" s="100"/>
      <c r="I62" s="24">
        <f>I48+I58+I59+I60+I61</f>
        <v>10278667.389999999</v>
      </c>
    </row>
    <row r="63" spans="1:14" s="11" customFormat="1">
      <c r="D63" s="91"/>
      <c r="E63" s="91"/>
      <c r="F63" s="91"/>
      <c r="G63" s="91"/>
      <c r="H63" s="91"/>
      <c r="I63" s="91"/>
    </row>
    <row r="64" spans="1:14">
      <c r="I64" s="39"/>
    </row>
    <row r="65" spans="9:9">
      <c r="I65" s="40"/>
    </row>
  </sheetData>
  <mergeCells count="17">
    <mergeCell ref="B2:I2"/>
    <mergeCell ref="B48:D48"/>
    <mergeCell ref="B49:I49"/>
    <mergeCell ref="F48:H48"/>
    <mergeCell ref="C3:I3"/>
    <mergeCell ref="C4:I4"/>
    <mergeCell ref="B6:I6"/>
    <mergeCell ref="D63:I63"/>
    <mergeCell ref="B58:D58"/>
    <mergeCell ref="B59:D59"/>
    <mergeCell ref="B60:D60"/>
    <mergeCell ref="E58:H58"/>
    <mergeCell ref="E59:H59"/>
    <mergeCell ref="E60:H60"/>
    <mergeCell ref="E61:H61"/>
    <mergeCell ref="B62:H62"/>
    <mergeCell ref="B61:D61"/>
  </mergeCells>
  <dataValidations count="1">
    <dataValidation type="list" allowBlank="1" showInputMessage="1" showErrorMessage="1" sqref="B7:C47 B50:C57" xr:uid="{00000000-0002-0000-0000-000000000000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68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2:P59"/>
  <sheetViews>
    <sheetView showGridLines="0" topLeftCell="A39" zoomScaleNormal="100" zoomScaleSheetLayoutView="85" workbookViewId="0">
      <selection activeCell="J56" sqref="J56"/>
    </sheetView>
  </sheetViews>
  <sheetFormatPr defaultColWidth="9.140625" defaultRowHeight="12"/>
  <cols>
    <col min="1" max="1" width="3.42578125" style="10" bestFit="1" customWidth="1"/>
    <col min="2" max="3" width="8.140625" style="10" customWidth="1"/>
    <col min="4" max="4" width="43.140625" style="10" bestFit="1" customWidth="1"/>
    <col min="5" max="5" width="12.140625" style="25" bestFit="1" customWidth="1"/>
    <col min="6" max="6" width="15.28515625" style="42" bestFit="1" customWidth="1"/>
    <col min="7" max="7" width="11.7109375" style="26" customWidth="1"/>
    <col min="8" max="8" width="17.42578125" style="10" customWidth="1"/>
    <col min="9" max="9" width="14.7109375" style="10" bestFit="1" customWidth="1"/>
    <col min="10" max="10" width="12.28515625" style="10" bestFit="1" customWidth="1"/>
    <col min="11" max="11" width="10.28515625" style="10" hidden="1" customWidth="1"/>
    <col min="12" max="12" width="12.140625" style="42" hidden="1" customWidth="1"/>
    <col min="13" max="14" width="9.140625" style="10"/>
    <col min="15" max="15" width="6.42578125" style="10" bestFit="1" customWidth="1"/>
    <col min="16" max="16" width="44.7109375" style="10" bestFit="1" customWidth="1"/>
    <col min="17" max="17" width="11.140625" style="10" customWidth="1"/>
    <col min="18" max="19" width="9.140625" style="10"/>
    <col min="20" max="20" width="44.7109375" style="10" bestFit="1" customWidth="1"/>
    <col min="21" max="21" width="10.7109375" style="10" bestFit="1" customWidth="1"/>
    <col min="22" max="16384" width="9.140625" style="10"/>
  </cols>
  <sheetData>
    <row r="2" spans="1:16" ht="42" customHeight="1">
      <c r="B2" s="104" t="s">
        <v>88</v>
      </c>
      <c r="C2" s="104"/>
      <c r="D2" s="104"/>
      <c r="E2" s="104"/>
      <c r="F2" s="104"/>
      <c r="G2" s="104"/>
      <c r="H2" s="104"/>
      <c r="I2" s="104"/>
      <c r="L2" s="10"/>
    </row>
    <row r="3" spans="1:16" s="11" customFormat="1">
      <c r="C3" s="107" t="s">
        <v>1</v>
      </c>
      <c r="D3" s="107"/>
      <c r="E3" s="107"/>
      <c r="F3" s="107"/>
      <c r="G3" s="107"/>
      <c r="H3" s="107"/>
      <c r="I3" s="107"/>
      <c r="P3" s="12"/>
    </row>
    <row r="4" spans="1:16" s="11" customFormat="1">
      <c r="C4" s="107" t="s">
        <v>2</v>
      </c>
      <c r="D4" s="107"/>
      <c r="E4" s="107"/>
      <c r="F4" s="107"/>
      <c r="G4" s="107"/>
      <c r="H4" s="107"/>
      <c r="I4" s="107"/>
      <c r="P4" s="12"/>
    </row>
    <row r="5" spans="1:16" s="11" customFormat="1" ht="24">
      <c r="B5" s="13" t="s">
        <v>3</v>
      </c>
      <c r="C5" s="13" t="s">
        <v>4</v>
      </c>
      <c r="D5" s="13" t="s">
        <v>5</v>
      </c>
      <c r="E5" s="13" t="s">
        <v>6</v>
      </c>
      <c r="F5" s="41" t="s">
        <v>7</v>
      </c>
      <c r="G5" s="13" t="s">
        <v>8</v>
      </c>
      <c r="H5" s="13" t="s">
        <v>9</v>
      </c>
      <c r="I5" s="13" t="s">
        <v>10</v>
      </c>
      <c r="L5" s="41"/>
      <c r="P5" s="12"/>
    </row>
    <row r="6" spans="1:16" s="11" customFormat="1" ht="12" customHeight="1">
      <c r="B6" s="108" t="s">
        <v>11</v>
      </c>
      <c r="C6" s="109"/>
      <c r="D6" s="109"/>
      <c r="E6" s="109"/>
      <c r="F6" s="109"/>
      <c r="G6" s="109"/>
      <c r="H6" s="109"/>
      <c r="I6" s="113"/>
    </row>
    <row r="7" spans="1:16" s="11" customFormat="1">
      <c r="A7" s="14"/>
      <c r="B7" s="15" t="s">
        <v>12</v>
      </c>
      <c r="C7" s="15" t="str">
        <f>'Anexo V A'!B8</f>
        <v>P8001</v>
      </c>
      <c r="D7" s="16" t="str">
        <f>'Anexo V A'!C8</f>
        <v>Advogado júnior</v>
      </c>
      <c r="E7" s="6" t="s">
        <v>13</v>
      </c>
      <c r="F7" s="28">
        <v>1</v>
      </c>
      <c r="G7" s="17">
        <v>12</v>
      </c>
      <c r="H7" s="18">
        <f>VLOOKUP(C7,'Anexo V A'!$B$8:$Z$108,25,0)</f>
        <v>9648.3700000000008</v>
      </c>
      <c r="I7" s="19">
        <f t="shared" ref="I7" si="0">ROUND(H7*G7*F7,2)</f>
        <v>115780.44</v>
      </c>
      <c r="K7" s="11">
        <f>F7*G7</f>
        <v>12</v>
      </c>
      <c r="L7" s="28"/>
      <c r="N7" s="27"/>
    </row>
    <row r="8" spans="1:16" s="11" customFormat="1">
      <c r="A8" s="14"/>
      <c r="B8" s="15" t="s">
        <v>14</v>
      </c>
      <c r="C8" s="15" t="str">
        <f>'Anexo V A'!B9</f>
        <v>P8002</v>
      </c>
      <c r="D8" s="16" t="str">
        <f>'Anexo V A'!C9</f>
        <v>Advogado pleno</v>
      </c>
      <c r="E8" s="6" t="s">
        <v>13</v>
      </c>
      <c r="F8" s="28">
        <v>0.7</v>
      </c>
      <c r="G8" s="17">
        <v>12</v>
      </c>
      <c r="H8" s="18">
        <f>VLOOKUP(C8,'Anexo V A'!$B$8:$Z$108,25,0)</f>
        <v>12506.56</v>
      </c>
      <c r="I8" s="19">
        <f t="shared" ref="I8:I31" si="1">ROUND(H8*G8*F8,2)</f>
        <v>105055.1</v>
      </c>
      <c r="K8" s="11">
        <f t="shared" ref="K8:K31" si="2">F8*G8</f>
        <v>8.3999999999999986</v>
      </c>
      <c r="L8" s="28"/>
      <c r="N8" s="27"/>
    </row>
    <row r="9" spans="1:16" s="11" customFormat="1">
      <c r="A9" s="14"/>
      <c r="B9" s="15" t="s">
        <v>15</v>
      </c>
      <c r="C9" s="15" t="str">
        <f>'Anexo V A'!B10</f>
        <v>P8003</v>
      </c>
      <c r="D9" s="16" t="str">
        <f>'Anexo V A'!C10</f>
        <v>Advogado sênior</v>
      </c>
      <c r="E9" s="6" t="s">
        <v>13</v>
      </c>
      <c r="F9" s="28">
        <v>0.5</v>
      </c>
      <c r="G9" s="17">
        <v>12</v>
      </c>
      <c r="H9" s="18">
        <f>VLOOKUP(C9,'Anexo V A'!$B$8:$Z$108,25,0)</f>
        <v>22262.48</v>
      </c>
      <c r="I9" s="19">
        <f t="shared" si="1"/>
        <v>133574.88</v>
      </c>
      <c r="K9" s="11">
        <f t="shared" si="2"/>
        <v>6</v>
      </c>
      <c r="L9" s="28"/>
      <c r="N9" s="27"/>
    </row>
    <row r="10" spans="1:16" s="11" customFormat="1">
      <c r="A10" s="14"/>
      <c r="B10" s="15" t="s">
        <v>16</v>
      </c>
      <c r="C10" s="15" t="str">
        <f>'Anexo V A'!B11</f>
        <v>P8007</v>
      </c>
      <c r="D10" s="16" t="str">
        <f>'Anexo V A'!C11</f>
        <v>Analista de desenvolvimento de sistemas júnior</v>
      </c>
      <c r="E10" s="6" t="s">
        <v>13</v>
      </c>
      <c r="F10" s="28">
        <v>1</v>
      </c>
      <c r="G10" s="17">
        <v>12</v>
      </c>
      <c r="H10" s="18">
        <f>VLOOKUP(C10,'Anexo V A'!$B$8:$Z$108,25,0)</f>
        <v>9157.11</v>
      </c>
      <c r="I10" s="19">
        <f t="shared" si="1"/>
        <v>109885.32</v>
      </c>
      <c r="K10" s="11">
        <f t="shared" si="2"/>
        <v>12</v>
      </c>
      <c r="L10" s="28"/>
      <c r="N10" s="27"/>
    </row>
    <row r="11" spans="1:16" s="11" customFormat="1">
      <c r="A11" s="14"/>
      <c r="B11" s="15" t="s">
        <v>17</v>
      </c>
      <c r="C11" s="15" t="str">
        <f>'Anexo V A'!B12</f>
        <v>P8008</v>
      </c>
      <c r="D11" s="16" t="str">
        <f>'Anexo V A'!C12</f>
        <v>Analista de desenvolvimento de sistemas pleno</v>
      </c>
      <c r="E11" s="6" t="s">
        <v>13</v>
      </c>
      <c r="F11" s="28">
        <v>1</v>
      </c>
      <c r="G11" s="17">
        <v>12</v>
      </c>
      <c r="H11" s="18">
        <f>VLOOKUP(C11,'Anexo V A'!$B$8:$Z$108,25,0)</f>
        <v>11354.38</v>
      </c>
      <c r="I11" s="19">
        <f t="shared" si="1"/>
        <v>136252.56</v>
      </c>
      <c r="K11" s="11">
        <f t="shared" si="2"/>
        <v>12</v>
      </c>
      <c r="L11" s="28"/>
      <c r="N11" s="27"/>
    </row>
    <row r="12" spans="1:16" s="11" customFormat="1">
      <c r="A12" s="14"/>
      <c r="B12" s="15" t="s">
        <v>18</v>
      </c>
      <c r="C12" s="15" t="str">
        <f>'Anexo V A'!B13</f>
        <v>P8009</v>
      </c>
      <c r="D12" s="16" t="str">
        <f>'Anexo V A'!C13</f>
        <v>Analista de desenvolvimento de sistemas sênior</v>
      </c>
      <c r="E12" s="6" t="s">
        <v>13</v>
      </c>
      <c r="F12" s="28">
        <v>0.5</v>
      </c>
      <c r="G12" s="17">
        <v>12</v>
      </c>
      <c r="H12" s="18">
        <f>VLOOKUP(C12,'Anexo V A'!$B$8:$Z$108,25,0)</f>
        <v>19174.54</v>
      </c>
      <c r="I12" s="19">
        <f t="shared" si="1"/>
        <v>115047.24</v>
      </c>
      <c r="K12" s="11">
        <f t="shared" si="2"/>
        <v>6</v>
      </c>
      <c r="L12" s="28"/>
      <c r="N12" s="27"/>
    </row>
    <row r="13" spans="1:16" s="11" customFormat="1">
      <c r="A13" s="14"/>
      <c r="B13" s="15" t="s">
        <v>19</v>
      </c>
      <c r="C13" s="15" t="str">
        <f>'Anexo V A'!B14</f>
        <v>P8013</v>
      </c>
      <c r="D13" s="16" t="str">
        <f>'Anexo V A'!C14</f>
        <v>Arquiteto júnior</v>
      </c>
      <c r="E13" s="6" t="s">
        <v>13</v>
      </c>
      <c r="F13" s="28">
        <v>1</v>
      </c>
      <c r="G13" s="17">
        <v>12</v>
      </c>
      <c r="H13" s="18">
        <f>VLOOKUP(C13,'Anexo V A'!$B$8:$Z$108,25,0)</f>
        <v>22589.58</v>
      </c>
      <c r="I13" s="19">
        <f t="shared" si="1"/>
        <v>271074.96000000002</v>
      </c>
      <c r="K13" s="11">
        <f t="shared" si="2"/>
        <v>12</v>
      </c>
      <c r="L13" s="28"/>
      <c r="N13" s="27"/>
    </row>
    <row r="14" spans="1:16" s="11" customFormat="1">
      <c r="A14" s="14"/>
      <c r="B14" s="15" t="s">
        <v>20</v>
      </c>
      <c r="C14" s="15" t="str">
        <f>'Anexo V A'!B15</f>
        <v>P8014</v>
      </c>
      <c r="D14" s="16" t="str">
        <f>'Anexo V A'!C15</f>
        <v>Arquiteto pleno</v>
      </c>
      <c r="E14" s="6" t="s">
        <v>13</v>
      </c>
      <c r="F14" s="28">
        <v>1</v>
      </c>
      <c r="G14" s="17">
        <v>12</v>
      </c>
      <c r="H14" s="18">
        <f>VLOOKUP(C14,'Anexo V A'!$B$8:$Z$108,25,0)</f>
        <v>24303.89</v>
      </c>
      <c r="I14" s="19">
        <f t="shared" si="1"/>
        <v>291646.68</v>
      </c>
      <c r="K14" s="11">
        <f t="shared" si="2"/>
        <v>12</v>
      </c>
      <c r="L14" s="28"/>
      <c r="N14" s="27"/>
    </row>
    <row r="15" spans="1:16" s="11" customFormat="1">
      <c r="A15" s="14"/>
      <c r="B15" s="15" t="s">
        <v>21</v>
      </c>
      <c r="C15" s="15" t="str">
        <f>'Anexo V A'!B16</f>
        <v>P8015</v>
      </c>
      <c r="D15" s="16" t="str">
        <f>'Anexo V A'!C16</f>
        <v>Arquiteto sênior</v>
      </c>
      <c r="E15" s="6" t="s">
        <v>13</v>
      </c>
      <c r="F15" s="28">
        <v>1</v>
      </c>
      <c r="G15" s="17">
        <v>12</v>
      </c>
      <c r="H15" s="18">
        <f>VLOOKUP(C15,'Anexo V A'!$B$8:$Z$108,25,0)</f>
        <v>29601.67</v>
      </c>
      <c r="I15" s="19">
        <f t="shared" si="1"/>
        <v>355220.04</v>
      </c>
      <c r="K15" s="11">
        <f t="shared" si="2"/>
        <v>12</v>
      </c>
      <c r="L15" s="28"/>
      <c r="N15" s="27"/>
    </row>
    <row r="16" spans="1:16" s="11" customFormat="1">
      <c r="A16" s="14"/>
      <c r="B16" s="15" t="s">
        <v>22</v>
      </c>
      <c r="C16" s="15" t="str">
        <f>'Anexo V A'!B19</f>
        <v>P8021</v>
      </c>
      <c r="D16" s="16" t="str">
        <f>'Anexo V A'!C19</f>
        <v>Assistente social sênior</v>
      </c>
      <c r="E16" s="6" t="s">
        <v>13</v>
      </c>
      <c r="F16" s="28">
        <v>0.5</v>
      </c>
      <c r="G16" s="17">
        <v>12</v>
      </c>
      <c r="H16" s="18">
        <f>VLOOKUP(C16,'Anexo V A'!$B$8:$Z$108,25,0)</f>
        <v>14388.9</v>
      </c>
      <c r="I16" s="19">
        <f t="shared" si="1"/>
        <v>86333.4</v>
      </c>
      <c r="K16" s="11">
        <f t="shared" si="2"/>
        <v>6</v>
      </c>
      <c r="L16" s="28"/>
      <c r="N16" s="27"/>
    </row>
    <row r="17" spans="1:14" s="11" customFormat="1">
      <c r="A17" s="14"/>
      <c r="B17" s="15" t="s">
        <v>23</v>
      </c>
      <c r="C17" s="15" t="str">
        <f>'Anexo V A'!B20</f>
        <v>P8025</v>
      </c>
      <c r="D17" s="16" t="str">
        <f>'Anexo V A'!C20</f>
        <v>Auxiliar</v>
      </c>
      <c r="E17" s="6" t="s">
        <v>13</v>
      </c>
      <c r="F17" s="28">
        <v>6</v>
      </c>
      <c r="G17" s="17">
        <v>12</v>
      </c>
      <c r="H17" s="18">
        <f>VLOOKUP(C17,'Anexo V A'!$B$8:$Z$108,25,0)</f>
        <v>4137.63</v>
      </c>
      <c r="I17" s="19">
        <f t="shared" si="1"/>
        <v>297909.36</v>
      </c>
      <c r="K17" s="11">
        <f t="shared" si="2"/>
        <v>72</v>
      </c>
      <c r="L17" s="28"/>
      <c r="N17" s="27"/>
    </row>
    <row r="18" spans="1:14" s="11" customFormat="1">
      <c r="A18" s="14"/>
      <c r="B18" s="15" t="s">
        <v>24</v>
      </c>
      <c r="C18" s="15" t="str">
        <f>'Anexo V A'!B22</f>
        <v>P8027</v>
      </c>
      <c r="D18" s="16" t="str">
        <f>'Anexo V A'!C22</f>
        <v>Auxiliar de laboratório</v>
      </c>
      <c r="E18" s="6" t="s">
        <v>13</v>
      </c>
      <c r="F18" s="65">
        <f>F29*2</f>
        <v>8</v>
      </c>
      <c r="G18" s="17">
        <v>12</v>
      </c>
      <c r="H18" s="18">
        <f>VLOOKUP(C18,'Anexo V A'!$B$8:$Z$108,25,0)</f>
        <v>4415.63</v>
      </c>
      <c r="I18" s="19">
        <f t="shared" si="1"/>
        <v>423900.48</v>
      </c>
      <c r="K18" s="11">
        <f t="shared" si="2"/>
        <v>96</v>
      </c>
      <c r="L18" s="28"/>
      <c r="N18" s="27"/>
    </row>
    <row r="19" spans="1:14" s="11" customFormat="1">
      <c r="A19" s="14"/>
      <c r="B19" s="15" t="s">
        <v>25</v>
      </c>
      <c r="C19" s="15" t="str">
        <f>'Anexo V A'!B23</f>
        <v>P8028</v>
      </c>
      <c r="D19" s="16" t="str">
        <f>'Anexo V A'!C23</f>
        <v>Auxiliar de topografia</v>
      </c>
      <c r="E19" s="6" t="s">
        <v>13</v>
      </c>
      <c r="F19" s="65">
        <v>6</v>
      </c>
      <c r="G19" s="17">
        <v>12</v>
      </c>
      <c r="H19" s="18">
        <f>VLOOKUP(C19,'Anexo V A'!$B$8:$Z$108,25,0)</f>
        <v>4117.92</v>
      </c>
      <c r="I19" s="19">
        <f t="shared" si="1"/>
        <v>296490.23999999999</v>
      </c>
      <c r="K19" s="11">
        <f t="shared" si="2"/>
        <v>72</v>
      </c>
      <c r="L19" s="28"/>
      <c r="N19" s="27"/>
    </row>
    <row r="20" spans="1:14" s="11" customFormat="1">
      <c r="A20" s="14"/>
      <c r="B20" s="15" t="s">
        <v>26</v>
      </c>
      <c r="C20" s="15" t="str">
        <f>'Anexo V A'!B34</f>
        <v>P8047</v>
      </c>
      <c r="D20" s="16" t="str">
        <f>'Anexo V A'!C34</f>
        <v>Economista sênior</v>
      </c>
      <c r="E20" s="6" t="s">
        <v>13</v>
      </c>
      <c r="F20" s="28">
        <v>0.5</v>
      </c>
      <c r="G20" s="17">
        <v>12</v>
      </c>
      <c r="H20" s="18">
        <f>VLOOKUP(C20,'Anexo V A'!$B$8:$Z$108,25,0)</f>
        <v>19323.63</v>
      </c>
      <c r="I20" s="19">
        <f t="shared" si="1"/>
        <v>115941.78</v>
      </c>
      <c r="K20" s="11">
        <f t="shared" si="2"/>
        <v>6</v>
      </c>
      <c r="L20" s="28"/>
      <c r="N20" s="27"/>
    </row>
    <row r="21" spans="1:14" s="11" customFormat="1">
      <c r="A21" s="14"/>
      <c r="B21" s="15" t="s">
        <v>27</v>
      </c>
      <c r="C21" s="15" t="str">
        <f>'Anexo V A'!B38</f>
        <v>P8057</v>
      </c>
      <c r="D21" s="16" t="str">
        <f>'Anexo V A'!C38</f>
        <v>Engenheiro ambiental júnior</v>
      </c>
      <c r="E21" s="6" t="s">
        <v>13</v>
      </c>
      <c r="F21" s="28">
        <v>1</v>
      </c>
      <c r="G21" s="17">
        <v>12</v>
      </c>
      <c r="H21" s="18">
        <f>VLOOKUP(C21,'Anexo V A'!$B$8:$Z$108,25,0)</f>
        <v>22674.22</v>
      </c>
      <c r="I21" s="19">
        <f t="shared" si="1"/>
        <v>272090.64</v>
      </c>
      <c r="K21" s="11">
        <f t="shared" si="2"/>
        <v>12</v>
      </c>
      <c r="L21" s="28"/>
      <c r="N21" s="27"/>
    </row>
    <row r="22" spans="1:14" s="11" customFormat="1">
      <c r="A22" s="14"/>
      <c r="B22" s="15" t="s">
        <v>28</v>
      </c>
      <c r="C22" s="15" t="str">
        <f>'Anexo V A'!B39</f>
        <v>P8058</v>
      </c>
      <c r="D22" s="16" t="str">
        <f>'Anexo V A'!C39</f>
        <v>Engenheiro ambiental pleno</v>
      </c>
      <c r="E22" s="6" t="s">
        <v>13</v>
      </c>
      <c r="F22" s="28">
        <v>1</v>
      </c>
      <c r="G22" s="17">
        <v>12</v>
      </c>
      <c r="H22" s="18">
        <f>VLOOKUP(C22,'Anexo V A'!$B$8:$Z$108,25,0)</f>
        <v>23457.39</v>
      </c>
      <c r="I22" s="19">
        <f t="shared" si="1"/>
        <v>281488.68</v>
      </c>
      <c r="K22" s="11">
        <f t="shared" si="2"/>
        <v>12</v>
      </c>
      <c r="L22" s="28"/>
      <c r="N22" s="27"/>
    </row>
    <row r="23" spans="1:14" s="11" customFormat="1">
      <c r="A23" s="14"/>
      <c r="B23" s="15" t="s">
        <v>29</v>
      </c>
      <c r="C23" s="15" t="str">
        <f>'Anexo V A'!B40</f>
        <v>P8059</v>
      </c>
      <c r="D23" s="16" t="str">
        <f>'Anexo V A'!C40</f>
        <v>Engenheiro ambiental sênior</v>
      </c>
      <c r="E23" s="6" t="s">
        <v>13</v>
      </c>
      <c r="F23" s="28">
        <v>0.5</v>
      </c>
      <c r="G23" s="17">
        <v>12</v>
      </c>
      <c r="H23" s="18">
        <f>VLOOKUP(C23,'Anexo V A'!$B$8:$Z$108,25,0)</f>
        <v>27739.5</v>
      </c>
      <c r="I23" s="19">
        <f t="shared" si="1"/>
        <v>166437</v>
      </c>
      <c r="K23" s="11">
        <f t="shared" si="2"/>
        <v>6</v>
      </c>
      <c r="L23" s="28"/>
      <c r="N23" s="27"/>
    </row>
    <row r="24" spans="1:14" s="11" customFormat="1">
      <c r="A24" s="14"/>
      <c r="B24" s="15" t="s">
        <v>30</v>
      </c>
      <c r="C24" s="15" t="str">
        <f>'Anexo V A'!B41</f>
        <v>P8060</v>
      </c>
      <c r="D24" s="16" t="str">
        <f>'Anexo V A'!C41</f>
        <v>Engenheiro consultor especial</v>
      </c>
      <c r="E24" s="6" t="s">
        <v>13</v>
      </c>
      <c r="F24" s="28">
        <v>2</v>
      </c>
      <c r="G24" s="17">
        <v>12</v>
      </c>
      <c r="H24" s="18">
        <f>VLOOKUP(C24,'Anexo V A'!$B$8:$Z$108,25,0)</f>
        <v>40634.5</v>
      </c>
      <c r="I24" s="19">
        <f t="shared" si="1"/>
        <v>975228</v>
      </c>
      <c r="K24" s="11">
        <f t="shared" si="2"/>
        <v>24</v>
      </c>
      <c r="L24" s="28"/>
      <c r="N24" s="27"/>
    </row>
    <row r="25" spans="1:14" s="11" customFormat="1">
      <c r="A25" s="14"/>
      <c r="B25" s="15" t="s">
        <v>31</v>
      </c>
      <c r="C25" s="15" t="str">
        <f>'Anexo V A'!B46</f>
        <v>P8065</v>
      </c>
      <c r="D25" s="16" t="str">
        <f>'Anexo V A'!C46</f>
        <v>Engenheiro de projetos júnior</v>
      </c>
      <c r="E25" s="6" t="s">
        <v>13</v>
      </c>
      <c r="F25" s="28">
        <v>3</v>
      </c>
      <c r="G25" s="17">
        <v>12</v>
      </c>
      <c r="H25" s="18">
        <f>VLOOKUP(C25,'Anexo V A'!$B$8:$Z$108,25,0)</f>
        <v>22647.34</v>
      </c>
      <c r="I25" s="19">
        <f t="shared" si="1"/>
        <v>815304.24</v>
      </c>
      <c r="K25" s="11">
        <f t="shared" si="2"/>
        <v>36</v>
      </c>
      <c r="L25" s="28"/>
      <c r="N25" s="27"/>
    </row>
    <row r="26" spans="1:14" s="11" customFormat="1">
      <c r="A26" s="14"/>
      <c r="B26" s="15" t="s">
        <v>32</v>
      </c>
      <c r="C26" s="15" t="str">
        <f>'Anexo V A'!B47</f>
        <v>P8066</v>
      </c>
      <c r="D26" s="16" t="str">
        <f>'Anexo V A'!C47</f>
        <v>Engenheiro de projetos pleno</v>
      </c>
      <c r="E26" s="6" t="s">
        <v>13</v>
      </c>
      <c r="F26" s="28">
        <v>3</v>
      </c>
      <c r="G26" s="17">
        <v>12</v>
      </c>
      <c r="H26" s="18">
        <f>VLOOKUP(C26,'Anexo V A'!$B$8:$Z$108,25,0)</f>
        <v>24227.22</v>
      </c>
      <c r="I26" s="19">
        <f t="shared" si="1"/>
        <v>872179.92</v>
      </c>
      <c r="K26" s="11">
        <f t="shared" si="2"/>
        <v>36</v>
      </c>
      <c r="L26" s="28"/>
      <c r="N26" s="27"/>
    </row>
    <row r="27" spans="1:14" s="11" customFormat="1">
      <c r="A27" s="14"/>
      <c r="B27" s="15" t="s">
        <v>33</v>
      </c>
      <c r="C27" s="15" t="str">
        <f>'Anexo V A'!B48</f>
        <v>P8067</v>
      </c>
      <c r="D27" s="16" t="str">
        <f>'Anexo V A'!C48</f>
        <v>Engenheiro de projetos sênior</v>
      </c>
      <c r="E27" s="6" t="s">
        <v>13</v>
      </c>
      <c r="F27" s="28">
        <v>2</v>
      </c>
      <c r="G27" s="17">
        <v>12</v>
      </c>
      <c r="H27" s="18">
        <f>VLOOKUP(C27,'Anexo V A'!$B$8:$Z$108,25,0)</f>
        <v>30035.94</v>
      </c>
      <c r="I27" s="19">
        <f t="shared" si="1"/>
        <v>720862.56</v>
      </c>
      <c r="K27" s="11">
        <f t="shared" si="2"/>
        <v>24</v>
      </c>
      <c r="L27" s="28"/>
      <c r="N27" s="27"/>
    </row>
    <row r="28" spans="1:14" s="11" customFormat="1">
      <c r="A28" s="14"/>
      <c r="B28" s="15" t="s">
        <v>34</v>
      </c>
      <c r="C28" s="15" t="str">
        <f>'Anexo V A'!B54</f>
        <v>P8082</v>
      </c>
      <c r="D28" s="16" t="str">
        <f>'Anexo V A'!C54</f>
        <v>Geólogo sênior</v>
      </c>
      <c r="E28" s="6" t="s">
        <v>13</v>
      </c>
      <c r="F28" s="28">
        <v>1</v>
      </c>
      <c r="G28" s="17">
        <v>12</v>
      </c>
      <c r="H28" s="18">
        <f>VLOOKUP(C28,'Anexo V A'!$B$8:$Z$108,25,0)</f>
        <v>25996.2</v>
      </c>
      <c r="I28" s="19">
        <f t="shared" si="1"/>
        <v>311954.40000000002</v>
      </c>
      <c r="K28" s="11">
        <f t="shared" si="2"/>
        <v>12</v>
      </c>
      <c r="L28" s="64"/>
      <c r="N28" s="27"/>
    </row>
    <row r="29" spans="1:14" s="11" customFormat="1">
      <c r="A29" s="14"/>
      <c r="B29" s="15" t="s">
        <v>35</v>
      </c>
      <c r="C29" s="15" t="str">
        <f>'Anexo V A'!B58</f>
        <v>P8098</v>
      </c>
      <c r="D29" s="16" t="str">
        <f>'Anexo V A'!C58</f>
        <v>Laboratorista</v>
      </c>
      <c r="E29" s="6" t="s">
        <v>13</v>
      </c>
      <c r="F29" s="28">
        <f>F46+F47+F48</f>
        <v>4</v>
      </c>
      <c r="G29" s="17">
        <v>12</v>
      </c>
      <c r="H29" s="18">
        <f>VLOOKUP(C29,'Anexo V A'!$B$8:$Z$108,25,0)</f>
        <v>5447.28</v>
      </c>
      <c r="I29" s="19">
        <f t="shared" si="1"/>
        <v>261469.44</v>
      </c>
      <c r="K29" s="11">
        <f t="shared" si="2"/>
        <v>48</v>
      </c>
      <c r="L29" s="28"/>
      <c r="N29" s="27"/>
    </row>
    <row r="30" spans="1:14" s="11" customFormat="1">
      <c r="A30" s="14"/>
      <c r="B30" s="15" t="s">
        <v>36</v>
      </c>
      <c r="C30" s="15" t="str">
        <f>'Anexo V A'!B64</f>
        <v>P8113</v>
      </c>
      <c r="D30" s="16" t="str">
        <f>'Anexo V A'!C64</f>
        <v>Motorista de veículo leve</v>
      </c>
      <c r="E30" s="6" t="s">
        <v>13</v>
      </c>
      <c r="F30" s="28">
        <f>F43+F42</f>
        <v>10</v>
      </c>
      <c r="G30" s="17">
        <v>12</v>
      </c>
      <c r="H30" s="18">
        <f>VLOOKUP(C30,'Anexo V A'!$B$8:$Z$108,25,0)</f>
        <v>4977.8100000000004</v>
      </c>
      <c r="I30" s="19">
        <f t="shared" si="1"/>
        <v>597337.19999999995</v>
      </c>
      <c r="K30" s="11">
        <f t="shared" si="2"/>
        <v>120</v>
      </c>
      <c r="L30" s="64"/>
      <c r="N30" s="27"/>
    </row>
    <row r="31" spans="1:14" s="11" customFormat="1">
      <c r="A31" s="14"/>
      <c r="B31" s="15" t="s">
        <v>37</v>
      </c>
      <c r="C31" s="15" t="str">
        <f>'Anexo V A'!B72</f>
        <v>P8139</v>
      </c>
      <c r="D31" s="16" t="str">
        <f>'Anexo V A'!C72</f>
        <v>Sondador</v>
      </c>
      <c r="E31" s="6" t="s">
        <v>13</v>
      </c>
      <c r="F31" s="65">
        <f>F48</f>
        <v>2</v>
      </c>
      <c r="G31" s="17">
        <v>12</v>
      </c>
      <c r="H31" s="18">
        <f>VLOOKUP(C31,'Anexo V A'!$B$8:$Z$108,25,0)</f>
        <v>4879.1000000000004</v>
      </c>
      <c r="I31" s="19">
        <f t="shared" si="1"/>
        <v>117098.4</v>
      </c>
      <c r="K31" s="11">
        <f t="shared" si="2"/>
        <v>24</v>
      </c>
      <c r="L31" s="28"/>
      <c r="N31" s="27"/>
    </row>
    <row r="32" spans="1:14" s="11" customFormat="1">
      <c r="A32" s="14"/>
      <c r="B32" s="15" t="s">
        <v>38</v>
      </c>
      <c r="C32" s="15" t="str">
        <f>'Anexo V A'!B73</f>
        <v>P8143</v>
      </c>
      <c r="D32" s="16" t="str">
        <f>'Anexo V A'!C73</f>
        <v>Técnico ambiental</v>
      </c>
      <c r="E32" s="6" t="s">
        <v>13</v>
      </c>
      <c r="F32" s="65">
        <v>2</v>
      </c>
      <c r="G32" s="17">
        <v>12</v>
      </c>
      <c r="H32" s="18">
        <f>VLOOKUP(C32,'Anexo V A'!$B$8:$Z$108,25,0)</f>
        <v>6458.21</v>
      </c>
      <c r="I32" s="19">
        <f t="shared" ref="I32:I39" si="3">ROUND(H32*G32*F32,2)</f>
        <v>154997.04</v>
      </c>
      <c r="K32" s="11">
        <f t="shared" ref="K32:K39" si="4">F32*G32</f>
        <v>24</v>
      </c>
      <c r="L32" s="28"/>
      <c r="N32" s="27"/>
    </row>
    <row r="33" spans="1:14" s="11" customFormat="1">
      <c r="A33" s="14"/>
      <c r="B33" s="15" t="s">
        <v>39</v>
      </c>
      <c r="C33" s="15" t="str">
        <f>'Anexo V A'!B74</f>
        <v>P8147</v>
      </c>
      <c r="D33" s="16" t="str">
        <f>'Anexo V A'!C74</f>
        <v>Técnico de obras</v>
      </c>
      <c r="E33" s="6" t="s">
        <v>13</v>
      </c>
      <c r="F33" s="65">
        <v>6</v>
      </c>
      <c r="G33" s="17">
        <v>12</v>
      </c>
      <c r="H33" s="18">
        <f>VLOOKUP(C33,'Anexo V A'!$B$8:$Z$108,25,0)</f>
        <v>6895.34</v>
      </c>
      <c r="I33" s="19">
        <f t="shared" si="3"/>
        <v>496464.48</v>
      </c>
      <c r="K33" s="11">
        <f t="shared" si="4"/>
        <v>72</v>
      </c>
      <c r="L33" s="64"/>
      <c r="N33" s="27"/>
    </row>
    <row r="34" spans="1:14" s="11" customFormat="1">
      <c r="A34" s="14"/>
      <c r="B34" s="15" t="s">
        <v>40</v>
      </c>
      <c r="C34" s="15" t="str">
        <f>'Anexo V A'!B75</f>
        <v>P8151</v>
      </c>
      <c r="D34" s="16" t="str">
        <f>'Anexo V A'!C75</f>
        <v>Técnico de segurança do trabalho</v>
      </c>
      <c r="E34" s="6" t="s">
        <v>13</v>
      </c>
      <c r="F34" s="65">
        <v>2</v>
      </c>
      <c r="G34" s="17">
        <v>12</v>
      </c>
      <c r="H34" s="18">
        <f>VLOOKUP(C34,'Anexo V A'!$B$8:$Z$108,25,0)</f>
        <v>9402.64</v>
      </c>
      <c r="I34" s="19">
        <f t="shared" si="3"/>
        <v>225663.35999999999</v>
      </c>
      <c r="K34" s="11">
        <f t="shared" si="4"/>
        <v>24</v>
      </c>
      <c r="L34" s="64"/>
      <c r="N34" s="27"/>
    </row>
    <row r="35" spans="1:14" s="11" customFormat="1">
      <c r="A35" s="14"/>
      <c r="B35" s="15" t="s">
        <v>41</v>
      </c>
      <c r="C35" s="15" t="str">
        <f>'Anexo V A'!B76</f>
        <v>P8155</v>
      </c>
      <c r="D35" s="16" t="str">
        <f>'Anexo V A'!C76</f>
        <v>Técnico em geoprocessamento</v>
      </c>
      <c r="E35" s="6" t="s">
        <v>13</v>
      </c>
      <c r="F35" s="28">
        <v>3</v>
      </c>
      <c r="G35" s="17">
        <v>12</v>
      </c>
      <c r="H35" s="18">
        <f>VLOOKUP(C35,'Anexo V A'!$B$8:$Z$108,25,0)</f>
        <v>6348.77</v>
      </c>
      <c r="I35" s="19">
        <f t="shared" si="3"/>
        <v>228555.72</v>
      </c>
      <c r="K35" s="11">
        <f t="shared" si="4"/>
        <v>36</v>
      </c>
      <c r="L35" s="28"/>
      <c r="N35" s="27"/>
    </row>
    <row r="36" spans="1:14" s="11" customFormat="1">
      <c r="A36" s="14"/>
      <c r="B36" s="15" t="s">
        <v>42</v>
      </c>
      <c r="C36" s="15" t="str">
        <f>'Anexo V A'!B77</f>
        <v>P8159</v>
      </c>
      <c r="D36" s="16" t="str">
        <f>'Anexo V A'!C77</f>
        <v>Técnico em informática - programador</v>
      </c>
      <c r="E36" s="6" t="s">
        <v>13</v>
      </c>
      <c r="F36" s="28">
        <v>0.5</v>
      </c>
      <c r="G36" s="17">
        <v>12</v>
      </c>
      <c r="H36" s="18">
        <f>VLOOKUP(C36,'Anexo V A'!$B$8:$Z$108,25,0)</f>
        <v>9178.61</v>
      </c>
      <c r="I36" s="19">
        <f t="shared" si="3"/>
        <v>55071.66</v>
      </c>
      <c r="K36" s="11">
        <f t="shared" si="4"/>
        <v>6</v>
      </c>
      <c r="L36" s="28"/>
      <c r="N36" s="27"/>
    </row>
    <row r="37" spans="1:14" s="11" customFormat="1">
      <c r="A37" s="14"/>
      <c r="B37" s="15" t="s">
        <v>43</v>
      </c>
      <c r="C37" s="15" t="str">
        <f>'Anexo V A'!B78</f>
        <v>P8163</v>
      </c>
      <c r="D37" s="16" t="str">
        <f>'Anexo V A'!C78</f>
        <v>Topógrafo</v>
      </c>
      <c r="E37" s="6" t="s">
        <v>13</v>
      </c>
      <c r="F37" s="65">
        <v>4</v>
      </c>
      <c r="G37" s="17">
        <v>12</v>
      </c>
      <c r="H37" s="18">
        <f>VLOOKUP(C37,'Anexo V A'!$B$8:$Z$108,25,0)</f>
        <v>5618.85</v>
      </c>
      <c r="I37" s="19">
        <f t="shared" si="3"/>
        <v>269704.8</v>
      </c>
      <c r="K37" s="11">
        <f t="shared" si="4"/>
        <v>48</v>
      </c>
      <c r="L37" s="28"/>
      <c r="N37" s="27"/>
    </row>
    <row r="38" spans="1:14" s="11" customFormat="1">
      <c r="A38" s="14"/>
      <c r="B38" s="15" t="s">
        <v>44</v>
      </c>
      <c r="C38" s="15" t="str">
        <f>'Anexo V A'!B87</f>
        <v>P8182</v>
      </c>
      <c r="D38" s="16" t="str">
        <f>'Anexo V A'!C87</f>
        <v>Engenheiro agrimensor sênior</v>
      </c>
      <c r="E38" s="6" t="s">
        <v>13</v>
      </c>
      <c r="F38" s="28">
        <v>1</v>
      </c>
      <c r="G38" s="17">
        <v>12</v>
      </c>
      <c r="H38" s="18">
        <f>VLOOKUP(C38,'Anexo V A'!$B$8:$Z$108,25,0)</f>
        <v>26956.87</v>
      </c>
      <c r="I38" s="19">
        <f t="shared" si="3"/>
        <v>323482.44</v>
      </c>
      <c r="K38" s="11">
        <f t="shared" si="4"/>
        <v>12</v>
      </c>
      <c r="L38" s="64"/>
      <c r="N38" s="27"/>
    </row>
    <row r="39" spans="1:14" s="11" customFormat="1">
      <c r="A39" s="14"/>
      <c r="B39" s="15" t="s">
        <v>45</v>
      </c>
      <c r="C39" s="15" t="str">
        <f>'Anexo V A'!B90</f>
        <v>P8185</v>
      </c>
      <c r="D39" s="16" t="str">
        <f>'Anexo V A'!C90</f>
        <v>Geógrafo sênior</v>
      </c>
      <c r="E39" s="6" t="s">
        <v>13</v>
      </c>
      <c r="F39" s="28">
        <v>0.5</v>
      </c>
      <c r="G39" s="17">
        <v>12</v>
      </c>
      <c r="H39" s="18">
        <f>VLOOKUP(C39,'Anexo V A'!$B$8:$Z$108,25,0)</f>
        <v>20045.59</v>
      </c>
      <c r="I39" s="19">
        <f t="shared" si="3"/>
        <v>120273.54</v>
      </c>
      <c r="K39" s="11">
        <f t="shared" si="4"/>
        <v>6</v>
      </c>
      <c r="L39" s="28"/>
      <c r="N39" s="27"/>
    </row>
    <row r="40" spans="1:14" s="11" customFormat="1" ht="14.65" customHeight="1">
      <c r="B40" s="112" t="s">
        <v>54</v>
      </c>
      <c r="C40" s="112"/>
      <c r="D40" s="112"/>
      <c r="E40" s="112"/>
      <c r="F40" s="110" t="s">
        <v>55</v>
      </c>
      <c r="G40" s="110"/>
      <c r="H40" s="110"/>
      <c r="I40" s="20">
        <f>SUM(I7:I39)</f>
        <v>10119776.000000002</v>
      </c>
      <c r="K40" s="11">
        <f>SUM(K7:K39)</f>
        <v>926.4</v>
      </c>
      <c r="N40" s="27"/>
    </row>
    <row r="41" spans="1:14" s="11" customFormat="1" ht="14.65" customHeight="1">
      <c r="B41" s="114" t="s">
        <v>56</v>
      </c>
      <c r="C41" s="114"/>
      <c r="D41" s="114"/>
      <c r="E41" s="114"/>
      <c r="F41" s="114"/>
      <c r="G41" s="114"/>
      <c r="H41" s="114"/>
      <c r="I41" s="114"/>
      <c r="K41" s="11">
        <f>ROUND(K40/12,0)</f>
        <v>77</v>
      </c>
      <c r="N41" s="27"/>
    </row>
    <row r="42" spans="1:14" s="11" customFormat="1">
      <c r="A42" s="14"/>
      <c r="B42" s="15" t="s">
        <v>57</v>
      </c>
      <c r="C42" s="6" t="str">
        <f>'Anexo V B'!C7</f>
        <v>E8889</v>
      </c>
      <c r="D42" s="16" t="str">
        <f>'Anexo V B'!D7</f>
        <v>Veículo leve - 53 kW (sem motorista)</v>
      </c>
      <c r="E42" s="6" t="s">
        <v>58</v>
      </c>
      <c r="F42" s="83">
        <v>6</v>
      </c>
      <c r="G42" s="84">
        <f>12*176</f>
        <v>2112</v>
      </c>
      <c r="H42" s="18">
        <f>VLOOKUP(C42,'Anexo V B'!$C$7:$F$23,4,0)</f>
        <v>35.479999999999997</v>
      </c>
      <c r="I42" s="19">
        <f t="shared" ref="I42:I51" si="5">ROUND(H42*G42*F42,2)</f>
        <v>449602.56</v>
      </c>
      <c r="K42" s="29"/>
      <c r="L42" s="64"/>
      <c r="N42" s="27"/>
    </row>
    <row r="43" spans="1:14" s="11" customFormat="1" ht="24">
      <c r="A43" s="14"/>
      <c r="B43" s="15" t="s">
        <v>59</v>
      </c>
      <c r="C43" s="6" t="str">
        <f>'Anexo V B'!C8</f>
        <v>E8891</v>
      </c>
      <c r="D43" s="16" t="str">
        <f>'Anexo V B'!D8</f>
        <v>Veículo leve picape 4 x 4 com capacidade de 1,10 t - 147 kW (sem motorista)</v>
      </c>
      <c r="E43" s="6" t="s">
        <v>58</v>
      </c>
      <c r="F43" s="83">
        <v>4</v>
      </c>
      <c r="G43" s="84">
        <f>12*176</f>
        <v>2112</v>
      </c>
      <c r="H43" s="18">
        <f>VLOOKUP(C43,'Anexo V B'!$C$7:$F$23,4,0)</f>
        <v>78.13</v>
      </c>
      <c r="I43" s="19">
        <f t="shared" si="5"/>
        <v>660042.23999999999</v>
      </c>
      <c r="L43" s="64"/>
      <c r="N43" s="27"/>
    </row>
    <row r="44" spans="1:14" s="11" customFormat="1">
      <c r="A44" s="14"/>
      <c r="B44" s="15" t="s">
        <v>60</v>
      </c>
      <c r="C44" s="6" t="s">
        <v>61</v>
      </c>
      <c r="D44" s="21" t="s">
        <v>62</v>
      </c>
      <c r="E44" s="6" t="s">
        <v>63</v>
      </c>
      <c r="F44" s="85">
        <f>K41*3</f>
        <v>231</v>
      </c>
      <c r="G44" s="87">
        <v>12</v>
      </c>
      <c r="H44" s="18">
        <f>VLOOKUP(C44,'Anexo V B'!$C$7:$F$23,4,0)</f>
        <v>48.41</v>
      </c>
      <c r="I44" s="19">
        <f t="shared" si="5"/>
        <v>134192.51999999999</v>
      </c>
      <c r="K44" s="27"/>
      <c r="L44" s="28"/>
      <c r="N44" s="27"/>
    </row>
    <row r="45" spans="1:14" s="11" customFormat="1" ht="24">
      <c r="A45" s="14"/>
      <c r="B45" s="15" t="s">
        <v>64</v>
      </c>
      <c r="C45" s="6" t="s">
        <v>65</v>
      </c>
      <c r="D45" s="21" t="s">
        <v>66</v>
      </c>
      <c r="E45" s="6" t="s">
        <v>67</v>
      </c>
      <c r="F45" s="86">
        <f>K41</f>
        <v>77</v>
      </c>
      <c r="G45" s="87">
        <v>12</v>
      </c>
      <c r="H45" s="18">
        <f>VLOOKUP(C45,'Anexo V B'!$C$7:$F$23,4,0)</f>
        <v>456.62</v>
      </c>
      <c r="I45" s="19">
        <f t="shared" si="5"/>
        <v>421916.88</v>
      </c>
      <c r="L45" s="28"/>
      <c r="N45" s="27"/>
    </row>
    <row r="46" spans="1:14" s="11" customFormat="1">
      <c r="A46" s="14"/>
      <c r="B46" s="15" t="s">
        <v>68</v>
      </c>
      <c r="C46" s="6" t="s">
        <v>89</v>
      </c>
      <c r="D46" s="21" t="s">
        <v>90</v>
      </c>
      <c r="E46" s="6" t="s">
        <v>71</v>
      </c>
      <c r="F46" s="83">
        <v>1</v>
      </c>
      <c r="G46" s="87">
        <v>12</v>
      </c>
      <c r="H46" s="18">
        <f>VLOOKUP(C46,'Anexo V B'!$C$7:$F$23,4,0)</f>
        <v>5630.03</v>
      </c>
      <c r="I46" s="19">
        <f t="shared" si="5"/>
        <v>67560.36</v>
      </c>
      <c r="L46" s="28"/>
      <c r="N46" s="27"/>
    </row>
    <row r="47" spans="1:14" s="11" customFormat="1">
      <c r="A47" s="14"/>
      <c r="B47" s="15" t="s">
        <v>72</v>
      </c>
      <c r="C47" s="6" t="s">
        <v>91</v>
      </c>
      <c r="D47" s="21" t="s">
        <v>92</v>
      </c>
      <c r="E47" s="6" t="s">
        <v>71</v>
      </c>
      <c r="F47" s="83">
        <v>1</v>
      </c>
      <c r="G47" s="87">
        <v>12</v>
      </c>
      <c r="H47" s="18">
        <f>VLOOKUP(C47,'Anexo V B'!$C$7:$F$23,4,0)</f>
        <v>4436.8500000000004</v>
      </c>
      <c r="I47" s="19">
        <f t="shared" si="5"/>
        <v>53242.2</v>
      </c>
      <c r="L47" s="28"/>
      <c r="N47" s="27"/>
    </row>
    <row r="48" spans="1:14" s="11" customFormat="1">
      <c r="A48" s="14"/>
      <c r="B48" s="15" t="s">
        <v>75</v>
      </c>
      <c r="C48" s="6" t="s">
        <v>69</v>
      </c>
      <c r="D48" s="21" t="s">
        <v>70</v>
      </c>
      <c r="E48" s="6" t="s">
        <v>71</v>
      </c>
      <c r="F48" s="83">
        <v>2</v>
      </c>
      <c r="G48" s="87">
        <v>12</v>
      </c>
      <c r="H48" s="18">
        <f>VLOOKUP(C48,'Anexo V B'!$C$7:$F$23,4,0)</f>
        <v>3451.73</v>
      </c>
      <c r="I48" s="19">
        <f t="shared" si="5"/>
        <v>82841.52</v>
      </c>
      <c r="L48" s="28"/>
      <c r="N48" s="27"/>
    </row>
    <row r="49" spans="1:14" s="11" customFormat="1">
      <c r="A49" s="14"/>
      <c r="B49" s="15" t="s">
        <v>78</v>
      </c>
      <c r="C49" s="6" t="s">
        <v>73</v>
      </c>
      <c r="D49" s="21" t="s">
        <v>74</v>
      </c>
      <c r="E49" s="6" t="s">
        <v>71</v>
      </c>
      <c r="F49" s="83">
        <v>3</v>
      </c>
      <c r="G49" s="87">
        <v>12</v>
      </c>
      <c r="H49" s="18">
        <f>VLOOKUP(C49,'Anexo V B'!$C$7:$F$23,4,0)</f>
        <v>4293.62</v>
      </c>
      <c r="I49" s="19">
        <f t="shared" si="5"/>
        <v>154570.32</v>
      </c>
      <c r="L49" s="28"/>
      <c r="N49" s="27"/>
    </row>
    <row r="50" spans="1:14" s="11" customFormat="1">
      <c r="A50" s="14"/>
      <c r="B50" s="15" t="s">
        <v>93</v>
      </c>
      <c r="C50" s="6" t="s">
        <v>76</v>
      </c>
      <c r="D50" s="21" t="s">
        <v>77</v>
      </c>
      <c r="E50" s="6" t="s">
        <v>71</v>
      </c>
      <c r="F50" s="83">
        <v>1</v>
      </c>
      <c r="G50" s="87">
        <v>12</v>
      </c>
      <c r="H50" s="18">
        <f>VLOOKUP(C50,'Anexo V B'!$C$7:$F$23,4,0)</f>
        <v>898.24</v>
      </c>
      <c r="I50" s="19">
        <f t="shared" si="5"/>
        <v>10778.88</v>
      </c>
      <c r="L50" s="28"/>
      <c r="N50" s="27"/>
    </row>
    <row r="51" spans="1:14" s="11" customFormat="1" ht="24">
      <c r="A51" s="14"/>
      <c r="B51" s="15" t="s">
        <v>94</v>
      </c>
      <c r="C51" s="6" t="s">
        <v>79</v>
      </c>
      <c r="D51" s="21" t="s">
        <v>66</v>
      </c>
      <c r="E51" s="6" t="s">
        <v>67</v>
      </c>
      <c r="F51" s="86">
        <f>K41</f>
        <v>77</v>
      </c>
      <c r="G51" s="87">
        <v>12</v>
      </c>
      <c r="H51" s="18">
        <f>VLOOKUP(C51,'Anexo V B'!$C$7:$F$23,4,0)</f>
        <v>136.19</v>
      </c>
      <c r="I51" s="19">
        <f t="shared" si="5"/>
        <v>125839.56</v>
      </c>
      <c r="L51" s="28"/>
      <c r="N51" s="27"/>
    </row>
    <row r="52" spans="1:14" s="11" customFormat="1" ht="12" customHeight="1">
      <c r="B52" s="112" t="s">
        <v>56</v>
      </c>
      <c r="C52" s="112"/>
      <c r="D52" s="112"/>
      <c r="E52" s="112"/>
      <c r="F52" s="110" t="s">
        <v>80</v>
      </c>
      <c r="G52" s="110"/>
      <c r="H52" s="110"/>
      <c r="I52" s="22">
        <f>SUM(I42:I51)</f>
        <v>2160587.04</v>
      </c>
      <c r="K52" s="43">
        <f>I52/I40</f>
        <v>0.21350146880721466</v>
      </c>
      <c r="N52" s="27"/>
    </row>
    <row r="53" spans="1:14" s="11" customFormat="1" ht="11.65" customHeight="1">
      <c r="B53" s="112" t="s">
        <v>81</v>
      </c>
      <c r="C53" s="112"/>
      <c r="D53" s="112"/>
      <c r="E53" s="112"/>
      <c r="F53" s="110" t="s">
        <v>82</v>
      </c>
      <c r="G53" s="110"/>
      <c r="H53" s="110"/>
      <c r="I53" s="22">
        <f>ROUND((I40+I52)*K53,2)</f>
        <v>1479783.75</v>
      </c>
      <c r="K53" s="23">
        <v>0.1205</v>
      </c>
      <c r="N53" s="27"/>
    </row>
    <row r="54" spans="1:14" s="11" customFormat="1" ht="11.65" customHeight="1">
      <c r="B54" s="112" t="s">
        <v>83</v>
      </c>
      <c r="C54" s="112"/>
      <c r="D54" s="112"/>
      <c r="E54" s="112"/>
      <c r="F54" s="110" t="s">
        <v>84</v>
      </c>
      <c r="G54" s="110"/>
      <c r="H54" s="110"/>
      <c r="I54" s="22">
        <f>ROUND((I40+I52+I53)*K54,2)</f>
        <v>1651217.61</v>
      </c>
      <c r="K54" s="23">
        <v>0.12</v>
      </c>
      <c r="N54" s="27"/>
    </row>
    <row r="55" spans="1:14" s="11" customFormat="1" ht="11.65" customHeight="1">
      <c r="B55" s="112" t="s">
        <v>85</v>
      </c>
      <c r="C55" s="112"/>
      <c r="D55" s="112"/>
      <c r="E55" s="112"/>
      <c r="F55" s="110" t="s">
        <v>86</v>
      </c>
      <c r="G55" s="110"/>
      <c r="H55" s="110"/>
      <c r="I55" s="22">
        <f>ROUND((I40+I52+I53+I54)*K55,2)</f>
        <v>3176282.2</v>
      </c>
      <c r="K55" s="23">
        <v>0.20610000000000001</v>
      </c>
      <c r="N55" s="27"/>
    </row>
    <row r="56" spans="1:14" s="11" customFormat="1" ht="14.65" customHeight="1">
      <c r="B56" s="111" t="s">
        <v>87</v>
      </c>
      <c r="C56" s="111"/>
      <c r="D56" s="111"/>
      <c r="E56" s="111"/>
      <c r="F56" s="111"/>
      <c r="G56" s="111"/>
      <c r="H56" s="111"/>
      <c r="I56" s="24">
        <f>I40+I52+I53+I54+I55</f>
        <v>18587646.600000001</v>
      </c>
      <c r="J56" s="90"/>
    </row>
    <row r="57" spans="1:14" s="11" customFormat="1">
      <c r="B57" s="10"/>
      <c r="D57" s="91"/>
      <c r="E57" s="91"/>
      <c r="F57" s="91"/>
      <c r="G57" s="91"/>
      <c r="H57" s="91"/>
      <c r="I57" s="91"/>
    </row>
    <row r="58" spans="1:14">
      <c r="I58" s="39"/>
    </row>
    <row r="59" spans="1:14">
      <c r="I59" s="40"/>
    </row>
  </sheetData>
  <mergeCells count="17">
    <mergeCell ref="B2:I2"/>
    <mergeCell ref="F55:H55"/>
    <mergeCell ref="C3:I3"/>
    <mergeCell ref="C4:I4"/>
    <mergeCell ref="F40:H40"/>
    <mergeCell ref="B40:E40"/>
    <mergeCell ref="B6:I6"/>
    <mergeCell ref="B41:I41"/>
    <mergeCell ref="D57:I57"/>
    <mergeCell ref="F52:H52"/>
    <mergeCell ref="F53:H53"/>
    <mergeCell ref="F54:H54"/>
    <mergeCell ref="B56:H56"/>
    <mergeCell ref="B52:E52"/>
    <mergeCell ref="B53:E53"/>
    <mergeCell ref="B54:E54"/>
    <mergeCell ref="B55:E55"/>
  </mergeCells>
  <phoneticPr fontId="2" type="noConversion"/>
  <dataValidations count="1">
    <dataValidation type="list" allowBlank="1" showInputMessage="1" showErrorMessage="1" sqref="B42:C51 B7:C39" xr:uid="{00000000-0002-0000-0100-000000000000}">
      <formula1>#REF!</formula1>
    </dataValidation>
  </dataValidations>
  <pageMargins left="0.51181102362204722" right="0.51181102362204722" top="0.78740157480314965" bottom="0.78740157480314965" header="0.31496062992125984" footer="0.31496062992125984"/>
  <pageSetup paperSize="9" scale="7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  <pageSetUpPr fitToPage="1"/>
  </sheetPr>
  <dimension ref="B1:O28"/>
  <sheetViews>
    <sheetView showGridLines="0" view="pageBreakPreview" zoomScaleNormal="100" zoomScaleSheetLayoutView="100" workbookViewId="0">
      <selection activeCell="A59" sqref="A59:XFD59"/>
    </sheetView>
  </sheetViews>
  <sheetFormatPr defaultColWidth="8.7109375" defaultRowHeight="12"/>
  <cols>
    <col min="1" max="1" width="1.42578125" style="5" customWidth="1"/>
    <col min="2" max="2" width="18.28515625" style="5" bestFit="1" customWidth="1"/>
    <col min="3" max="3" width="13.5703125" style="5" bestFit="1" customWidth="1"/>
    <col min="4" max="4" width="14.28515625" style="5" bestFit="1" customWidth="1"/>
    <col min="5" max="8" width="13.5703125" style="5" bestFit="1" customWidth="1"/>
    <col min="9" max="9" width="14.28515625" style="5" bestFit="1" customWidth="1"/>
    <col min="10" max="11" width="13.5703125" style="5" bestFit="1" customWidth="1"/>
    <col min="12" max="12" width="13.5703125" style="44" bestFit="1" customWidth="1"/>
    <col min="13" max="15" width="13.5703125" style="5" bestFit="1" customWidth="1"/>
    <col min="16" max="16384" width="8.7109375" style="5"/>
  </cols>
  <sheetData>
    <row r="1" spans="2:15">
      <c r="B1" s="88" t="s">
        <v>95</v>
      </c>
    </row>
    <row r="2" spans="2:15">
      <c r="B2" s="115" t="s">
        <v>96</v>
      </c>
      <c r="C2" s="116" t="s">
        <v>97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8"/>
      <c r="O2" s="115" t="s">
        <v>98</v>
      </c>
    </row>
    <row r="3" spans="2:15">
      <c r="B3" s="115"/>
      <c r="C3" s="37">
        <v>1</v>
      </c>
      <c r="D3" s="37">
        <v>2</v>
      </c>
      <c r="E3" s="37">
        <v>3</v>
      </c>
      <c r="F3" s="37">
        <v>4</v>
      </c>
      <c r="G3" s="37">
        <v>5</v>
      </c>
      <c r="H3" s="37">
        <v>6</v>
      </c>
      <c r="I3" s="37">
        <v>7</v>
      </c>
      <c r="J3" s="37">
        <v>8</v>
      </c>
      <c r="K3" s="37">
        <v>9</v>
      </c>
      <c r="L3" s="37">
        <v>10</v>
      </c>
      <c r="M3" s="37">
        <v>11</v>
      </c>
      <c r="N3" s="37">
        <v>12</v>
      </c>
      <c r="O3" s="115"/>
    </row>
    <row r="4" spans="2:15">
      <c r="B4" s="36" t="s">
        <v>99</v>
      </c>
      <c r="C4" s="34">
        <f>'Anexo III A'!I62/12</f>
        <v>856555.61583333323</v>
      </c>
      <c r="D4" s="34">
        <f>C4</f>
        <v>856555.61583333323</v>
      </c>
      <c r="E4" s="34">
        <f>D4</f>
        <v>856555.61583333323</v>
      </c>
      <c r="F4" s="34">
        <f t="shared" ref="F4:H4" si="0">E4</f>
        <v>856555.61583333323</v>
      </c>
      <c r="G4" s="34">
        <f t="shared" si="0"/>
        <v>856555.61583333323</v>
      </c>
      <c r="H4" s="34">
        <f t="shared" si="0"/>
        <v>856555.61583333323</v>
      </c>
      <c r="I4" s="34">
        <f>H4</f>
        <v>856555.61583333323</v>
      </c>
      <c r="J4" s="34">
        <f t="shared" ref="J4:N4" si="1">I4</f>
        <v>856555.61583333323</v>
      </c>
      <c r="K4" s="34">
        <f t="shared" si="1"/>
        <v>856555.61583333323</v>
      </c>
      <c r="L4" s="34">
        <f t="shared" si="1"/>
        <v>856555.61583333323</v>
      </c>
      <c r="M4" s="34">
        <f t="shared" si="1"/>
        <v>856555.61583333323</v>
      </c>
      <c r="N4" s="34">
        <f t="shared" si="1"/>
        <v>856555.61583333323</v>
      </c>
      <c r="O4" s="34">
        <f>SUM(I4:N4)+C4+D4+E4+F4+G4+H4</f>
        <v>10278667.389999995</v>
      </c>
    </row>
    <row r="5" spans="2:15">
      <c r="B5" s="36" t="s">
        <v>100</v>
      </c>
      <c r="C5" s="34">
        <f>D5</f>
        <v>1548970.55</v>
      </c>
      <c r="D5" s="34">
        <f>'Anexo III B'!I56/12</f>
        <v>1548970.55</v>
      </c>
      <c r="E5" s="34">
        <f>D5</f>
        <v>1548970.55</v>
      </c>
      <c r="F5" s="34">
        <f t="shared" ref="F5:H5" si="2">E5</f>
        <v>1548970.55</v>
      </c>
      <c r="G5" s="34">
        <f t="shared" si="2"/>
        <v>1548970.55</v>
      </c>
      <c r="H5" s="34">
        <f t="shared" si="2"/>
        <v>1548970.55</v>
      </c>
      <c r="I5" s="34">
        <f>H5</f>
        <v>1548970.55</v>
      </c>
      <c r="J5" s="34">
        <f t="shared" ref="J5:N5" si="3">I5</f>
        <v>1548970.55</v>
      </c>
      <c r="K5" s="34">
        <f t="shared" si="3"/>
        <v>1548970.55</v>
      </c>
      <c r="L5" s="34">
        <f t="shared" si="3"/>
        <v>1548970.55</v>
      </c>
      <c r="M5" s="34">
        <f t="shared" si="3"/>
        <v>1548970.55</v>
      </c>
      <c r="N5" s="34">
        <f t="shared" si="3"/>
        <v>1548970.55</v>
      </c>
      <c r="O5" s="34">
        <f>SUM(I5:N5)+C5+D5+E5+F5+G5+H5</f>
        <v>18587646.600000005</v>
      </c>
    </row>
    <row r="6" spans="2:15">
      <c r="B6" s="119" t="s">
        <v>101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1"/>
    </row>
    <row r="7" spans="2:15">
      <c r="B7" s="36" t="s">
        <v>98</v>
      </c>
      <c r="C7" s="34">
        <f>SUM(C4:C5)</f>
        <v>2405526.1658333335</v>
      </c>
      <c r="D7" s="34">
        <f t="shared" ref="D7:H7" si="4">SUM(D4:D5)</f>
        <v>2405526.1658333335</v>
      </c>
      <c r="E7" s="34">
        <f t="shared" si="4"/>
        <v>2405526.1658333335</v>
      </c>
      <c r="F7" s="34">
        <f t="shared" si="4"/>
        <v>2405526.1658333335</v>
      </c>
      <c r="G7" s="34">
        <f t="shared" si="4"/>
        <v>2405526.1658333335</v>
      </c>
      <c r="H7" s="34">
        <f t="shared" si="4"/>
        <v>2405526.1658333335</v>
      </c>
      <c r="I7" s="34">
        <f t="shared" ref="I7:O7" si="5">SUM(I4:I5)</f>
        <v>2405526.1658333335</v>
      </c>
      <c r="J7" s="34">
        <f t="shared" si="5"/>
        <v>2405526.1658333335</v>
      </c>
      <c r="K7" s="34">
        <f t="shared" si="5"/>
        <v>2405526.1658333335</v>
      </c>
      <c r="L7" s="34">
        <f t="shared" si="5"/>
        <v>2405526.1658333335</v>
      </c>
      <c r="M7" s="34">
        <f t="shared" si="5"/>
        <v>2405526.1658333335</v>
      </c>
      <c r="N7" s="34">
        <f t="shared" si="5"/>
        <v>2405526.1658333335</v>
      </c>
      <c r="O7" s="34">
        <f t="shared" si="5"/>
        <v>28866313.990000002</v>
      </c>
    </row>
    <row r="8" spans="2:15">
      <c r="B8" s="36" t="s">
        <v>102</v>
      </c>
      <c r="C8" s="34">
        <f>C7</f>
        <v>2405526.1658333335</v>
      </c>
      <c r="D8" s="34">
        <f>C8+D7</f>
        <v>4811052.331666667</v>
      </c>
      <c r="E8" s="34">
        <f t="shared" ref="E8:H8" si="6">D8+E7</f>
        <v>7216578.4975000005</v>
      </c>
      <c r="F8" s="34">
        <f t="shared" si="6"/>
        <v>9622104.663333334</v>
      </c>
      <c r="G8" s="34">
        <f t="shared" si="6"/>
        <v>12027630.829166668</v>
      </c>
      <c r="H8" s="34">
        <f t="shared" si="6"/>
        <v>14433156.995000001</v>
      </c>
      <c r="I8" s="34">
        <f>H8+I7</f>
        <v>16838683.160833336</v>
      </c>
      <c r="J8" s="34">
        <f>I8+J7</f>
        <v>19244209.326666668</v>
      </c>
      <c r="K8" s="34">
        <f t="shared" ref="K8" si="7">J8+K7</f>
        <v>21649735.4925</v>
      </c>
      <c r="L8" s="34">
        <f t="shared" ref="L8" si="8">K8+L7</f>
        <v>24055261.658333331</v>
      </c>
      <c r="M8" s="34">
        <f t="shared" ref="M8" si="9">L8+M7</f>
        <v>26460787.824166663</v>
      </c>
      <c r="N8" s="34">
        <f t="shared" ref="N8" si="10">M8+N7</f>
        <v>28866313.989999995</v>
      </c>
      <c r="O8" s="38">
        <f>+N8</f>
        <v>28866313.989999995</v>
      </c>
    </row>
    <row r="12" spans="2:15">
      <c r="M12" s="45"/>
    </row>
    <row r="13" spans="2:15">
      <c r="M13" s="45"/>
    </row>
    <row r="14" spans="2:15">
      <c r="M14" s="45"/>
    </row>
    <row r="15" spans="2:15">
      <c r="M15" s="45"/>
    </row>
    <row r="16" spans="2:15">
      <c r="I16" s="53"/>
    </row>
    <row r="19" spans="4:5">
      <c r="D19" s="53"/>
    </row>
    <row r="20" spans="4:5">
      <c r="D20" s="53"/>
      <c r="E20" s="54"/>
    </row>
    <row r="21" spans="4:5">
      <c r="D21" s="53"/>
      <c r="E21" s="54"/>
    </row>
    <row r="22" spans="4:5">
      <c r="D22" s="53"/>
      <c r="E22" s="54"/>
    </row>
    <row r="23" spans="4:5">
      <c r="D23" s="53"/>
      <c r="E23" s="54"/>
    </row>
    <row r="24" spans="4:5">
      <c r="D24" s="53"/>
    </row>
    <row r="28" spans="4:5">
      <c r="D28" s="55"/>
    </row>
  </sheetData>
  <mergeCells count="4">
    <mergeCell ref="B2:B3"/>
    <mergeCell ref="O2:O3"/>
    <mergeCell ref="C2:N2"/>
    <mergeCell ref="B6:O6"/>
  </mergeCells>
  <phoneticPr fontId="2" type="noConversion"/>
  <pageMargins left="0.511811024" right="0.511811024" top="0.78740157499999996" bottom="0.78740157499999996" header="0.31496062000000002" footer="0.31496062000000002"/>
  <pageSetup paperSize="9" scale="4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  <pageSetUpPr fitToPage="1"/>
  </sheetPr>
  <dimension ref="B2:AA108"/>
  <sheetViews>
    <sheetView view="pageBreakPreview" zoomScale="60" zoomScaleNormal="70" workbookViewId="0">
      <selection activeCell="F31" sqref="F31"/>
    </sheetView>
  </sheetViews>
  <sheetFormatPr defaultColWidth="9.140625" defaultRowHeight="15"/>
  <cols>
    <col min="1" max="1" width="3.42578125" style="1" customWidth="1"/>
    <col min="2" max="2" width="26.28515625" style="1" bestFit="1" customWidth="1"/>
    <col min="3" max="3" width="59.140625" style="1" customWidth="1"/>
    <col min="4" max="4" width="5.28515625" style="1" bestFit="1" customWidth="1"/>
    <col min="5" max="5" width="10.7109375" style="1" bestFit="1" customWidth="1"/>
    <col min="6" max="6" width="15.28515625" style="1" bestFit="1" customWidth="1"/>
    <col min="7" max="7" width="17.7109375" style="1" bestFit="1" customWidth="1"/>
    <col min="8" max="8" width="8.7109375" style="1" bestFit="1" customWidth="1"/>
    <col min="9" max="9" width="8.140625" style="1" bestFit="1" customWidth="1"/>
    <col min="10" max="10" width="7.42578125" style="1" bestFit="1" customWidth="1"/>
    <col min="11" max="11" width="6.85546875" style="1" bestFit="1" customWidth="1"/>
    <col min="12" max="12" width="7.42578125" style="1" bestFit="1" customWidth="1"/>
    <col min="13" max="13" width="5.7109375" style="1" bestFit="1" customWidth="1"/>
    <col min="14" max="14" width="7.42578125" style="1" bestFit="1" customWidth="1"/>
    <col min="15" max="15" width="7.7109375" style="1" bestFit="1" customWidth="1"/>
    <col min="16" max="16" width="7.42578125" style="1" bestFit="1" customWidth="1"/>
    <col min="17" max="17" width="6.85546875" style="1" bestFit="1" customWidth="1"/>
    <col min="18" max="18" width="7.42578125" style="1" bestFit="1" customWidth="1"/>
    <col min="19" max="19" width="5.7109375" style="1" bestFit="1" customWidth="1"/>
    <col min="20" max="20" width="8.28515625" style="1" bestFit="1" customWidth="1"/>
    <col min="21" max="21" width="8.140625" style="1" bestFit="1" customWidth="1"/>
    <col min="22" max="22" width="7.42578125" style="1" bestFit="1" customWidth="1"/>
    <col min="23" max="23" width="5.7109375" style="1" bestFit="1" customWidth="1"/>
    <col min="24" max="24" width="9.5703125" style="1" bestFit="1" customWidth="1"/>
    <col min="25" max="25" width="10.7109375" style="1" bestFit="1" customWidth="1"/>
    <col min="26" max="26" width="11.140625" style="1" bestFit="1" customWidth="1"/>
    <col min="27" max="27" width="2.140625" style="1" customWidth="1"/>
    <col min="28" max="16384" width="9.140625" style="1"/>
  </cols>
  <sheetData>
    <row r="2" spans="2:27" ht="17.25" customHeight="1">
      <c r="B2" s="123" t="s">
        <v>103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</row>
    <row r="3" spans="2:27" ht="51.75" customHeight="1">
      <c r="B3" s="124" t="s">
        <v>104</v>
      </c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124"/>
    </row>
    <row r="4" spans="2:27" s="2" customFormat="1" ht="13.15" customHeight="1">
      <c r="B4" s="122" t="s">
        <v>105</v>
      </c>
      <c r="C4" s="122" t="s">
        <v>106</v>
      </c>
      <c r="D4" s="122" t="s">
        <v>107</v>
      </c>
      <c r="E4" s="122" t="s">
        <v>108</v>
      </c>
      <c r="F4" s="122" t="s">
        <v>109</v>
      </c>
      <c r="G4" s="122" t="s">
        <v>110</v>
      </c>
      <c r="H4" s="122" t="s">
        <v>111</v>
      </c>
      <c r="I4" s="122"/>
      <c r="J4" s="122"/>
      <c r="K4" s="122"/>
      <c r="L4" s="122"/>
      <c r="M4" s="122"/>
      <c r="N4" s="122"/>
      <c r="O4" s="122"/>
      <c r="P4" s="122"/>
      <c r="Q4" s="122"/>
      <c r="R4" s="122" t="s">
        <v>112</v>
      </c>
      <c r="S4" s="122"/>
      <c r="T4" s="122"/>
      <c r="U4" s="122"/>
      <c r="V4" s="122"/>
      <c r="W4" s="122"/>
      <c r="X4" s="122" t="s">
        <v>113</v>
      </c>
      <c r="Y4" s="122"/>
      <c r="Z4" s="122" t="s">
        <v>114</v>
      </c>
    </row>
    <row r="5" spans="2:27" s="2" customFormat="1" ht="20.25" customHeight="1">
      <c r="B5" s="122"/>
      <c r="C5" s="122"/>
      <c r="D5" s="122"/>
      <c r="E5" s="122"/>
      <c r="F5" s="122"/>
      <c r="G5" s="122"/>
      <c r="H5" s="122" t="s">
        <v>115</v>
      </c>
      <c r="I5" s="122"/>
      <c r="J5" s="122" t="s">
        <v>116</v>
      </c>
      <c r="K5" s="122"/>
      <c r="L5" s="122" t="s">
        <v>117</v>
      </c>
      <c r="M5" s="122"/>
      <c r="N5" s="122" t="s">
        <v>118</v>
      </c>
      <c r="O5" s="122"/>
      <c r="P5" s="122" t="s">
        <v>119</v>
      </c>
      <c r="Q5" s="122"/>
      <c r="R5" s="122" t="s">
        <v>120</v>
      </c>
      <c r="S5" s="122"/>
      <c r="T5" s="122" t="s">
        <v>121</v>
      </c>
      <c r="U5" s="122"/>
      <c r="V5" s="122" t="s">
        <v>122</v>
      </c>
      <c r="W5" s="122"/>
      <c r="X5" s="122"/>
      <c r="Y5" s="122"/>
      <c r="Z5" s="122"/>
    </row>
    <row r="6" spans="2:27" s="2" customFormat="1">
      <c r="B6" s="122"/>
      <c r="C6" s="122"/>
      <c r="D6" s="122"/>
      <c r="E6" s="122"/>
      <c r="F6" s="122"/>
      <c r="G6" s="122"/>
      <c r="H6" s="31" t="s">
        <v>123</v>
      </c>
      <c r="I6" s="31" t="s">
        <v>124</v>
      </c>
      <c r="J6" s="31" t="s">
        <v>123</v>
      </c>
      <c r="K6" s="31" t="s">
        <v>124</v>
      </c>
      <c r="L6" s="31" t="s">
        <v>123</v>
      </c>
      <c r="M6" s="31" t="s">
        <v>124</v>
      </c>
      <c r="N6" s="31" t="s">
        <v>123</v>
      </c>
      <c r="O6" s="31" t="s">
        <v>124</v>
      </c>
      <c r="P6" s="31" t="s">
        <v>123</v>
      </c>
      <c r="Q6" s="31" t="s">
        <v>124</v>
      </c>
      <c r="R6" s="31" t="s">
        <v>123</v>
      </c>
      <c r="S6" s="31" t="s">
        <v>124</v>
      </c>
      <c r="T6" s="31" t="s">
        <v>123</v>
      </c>
      <c r="U6" s="31" t="s">
        <v>124</v>
      </c>
      <c r="V6" s="31" t="s">
        <v>123</v>
      </c>
      <c r="W6" s="31" t="s">
        <v>124</v>
      </c>
      <c r="X6" s="31" t="s">
        <v>123</v>
      </c>
      <c r="Y6" s="31" t="s">
        <v>124</v>
      </c>
      <c r="Z6" s="31" t="s">
        <v>124</v>
      </c>
    </row>
    <row r="7" spans="2:27" s="2" customFormat="1">
      <c r="B7" s="78" t="s">
        <v>125</v>
      </c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</row>
    <row r="8" spans="2:27">
      <c r="B8" s="72" t="s">
        <v>126</v>
      </c>
      <c r="C8" s="73" t="s">
        <v>127</v>
      </c>
      <c r="D8" s="74" t="s">
        <v>71</v>
      </c>
      <c r="E8" s="75">
        <v>4782.51</v>
      </c>
      <c r="F8" s="76">
        <v>0.79290000000000005</v>
      </c>
      <c r="G8" s="75">
        <v>3792.06</v>
      </c>
      <c r="H8" s="76">
        <v>0.154</v>
      </c>
      <c r="I8" s="75">
        <v>736.74</v>
      </c>
      <c r="J8" s="76">
        <v>5.4000000000000003E-3</v>
      </c>
      <c r="K8" s="75">
        <v>26.02</v>
      </c>
      <c r="L8" s="76">
        <v>0</v>
      </c>
      <c r="M8" s="75">
        <v>0</v>
      </c>
      <c r="N8" s="76">
        <v>0</v>
      </c>
      <c r="O8" s="75">
        <v>0</v>
      </c>
      <c r="P8" s="76">
        <v>5.9999999999999995E-4</v>
      </c>
      <c r="Q8" s="75">
        <v>2.77</v>
      </c>
      <c r="R8" s="76">
        <v>0</v>
      </c>
      <c r="S8" s="75">
        <v>0</v>
      </c>
      <c r="T8" s="76">
        <v>6.2399999999999997E-2</v>
      </c>
      <c r="U8" s="75">
        <v>298.29000000000002</v>
      </c>
      <c r="V8" s="76">
        <v>2.0999999999999999E-3</v>
      </c>
      <c r="W8" s="75">
        <v>9.98</v>
      </c>
      <c r="X8" s="76">
        <v>1.0174000000000001</v>
      </c>
      <c r="Y8" s="75">
        <v>4865.8599999999997</v>
      </c>
      <c r="Z8" s="77">
        <v>9648.3700000000008</v>
      </c>
    </row>
    <row r="9" spans="2:27">
      <c r="B9" s="72" t="s">
        <v>128</v>
      </c>
      <c r="C9" s="73" t="s">
        <v>129</v>
      </c>
      <c r="D9" s="74" t="s">
        <v>71</v>
      </c>
      <c r="E9" s="75">
        <v>6376.68</v>
      </c>
      <c r="F9" s="76">
        <v>0.79290000000000005</v>
      </c>
      <c r="G9" s="75">
        <v>5056.07</v>
      </c>
      <c r="H9" s="76">
        <v>0.11550000000000001</v>
      </c>
      <c r="I9" s="75">
        <v>736.74</v>
      </c>
      <c r="J9" s="76">
        <v>4.1000000000000003E-3</v>
      </c>
      <c r="K9" s="75">
        <v>26.02</v>
      </c>
      <c r="L9" s="76">
        <v>0</v>
      </c>
      <c r="M9" s="75">
        <v>0</v>
      </c>
      <c r="N9" s="76">
        <v>0</v>
      </c>
      <c r="O9" s="75">
        <v>0</v>
      </c>
      <c r="P9" s="76">
        <v>4.0000000000000002E-4</v>
      </c>
      <c r="Q9" s="75">
        <v>2.77</v>
      </c>
      <c r="R9" s="76">
        <v>0</v>
      </c>
      <c r="S9" s="75">
        <v>0</v>
      </c>
      <c r="T9" s="76">
        <v>4.6800000000000001E-2</v>
      </c>
      <c r="U9" s="75">
        <v>298.29000000000002</v>
      </c>
      <c r="V9" s="76">
        <v>1.6000000000000001E-3</v>
      </c>
      <c r="W9" s="75">
        <v>9.98</v>
      </c>
      <c r="X9" s="76">
        <v>0.96130000000000004</v>
      </c>
      <c r="Y9" s="75">
        <v>6129.87</v>
      </c>
      <c r="Z9" s="77">
        <v>12506.56</v>
      </c>
    </row>
    <row r="10" spans="2:27">
      <c r="B10" s="72" t="s">
        <v>130</v>
      </c>
      <c r="C10" s="73" t="s">
        <v>131</v>
      </c>
      <c r="D10" s="74" t="s">
        <v>71</v>
      </c>
      <c r="E10" s="75">
        <v>11818.1</v>
      </c>
      <c r="F10" s="76">
        <v>0.79290000000000005</v>
      </c>
      <c r="G10" s="75">
        <v>9370.57</v>
      </c>
      <c r="H10" s="76">
        <v>6.2300000000000001E-2</v>
      </c>
      <c r="I10" s="75">
        <v>736.74</v>
      </c>
      <c r="J10" s="76">
        <v>2.2000000000000001E-3</v>
      </c>
      <c r="K10" s="75">
        <v>26.02</v>
      </c>
      <c r="L10" s="76">
        <v>0</v>
      </c>
      <c r="M10" s="75">
        <v>0</v>
      </c>
      <c r="N10" s="76">
        <v>0</v>
      </c>
      <c r="O10" s="75">
        <v>0</v>
      </c>
      <c r="P10" s="76">
        <v>2.0000000000000001E-4</v>
      </c>
      <c r="Q10" s="75">
        <v>2.77</v>
      </c>
      <c r="R10" s="76">
        <v>0</v>
      </c>
      <c r="S10" s="75">
        <v>0</v>
      </c>
      <c r="T10" s="76">
        <v>2.52E-2</v>
      </c>
      <c r="U10" s="75">
        <v>298.29000000000002</v>
      </c>
      <c r="V10" s="76">
        <v>8.0000000000000004E-4</v>
      </c>
      <c r="W10" s="75">
        <v>9.98</v>
      </c>
      <c r="X10" s="76">
        <v>0.88380000000000003</v>
      </c>
      <c r="Y10" s="75">
        <v>10444.370000000001</v>
      </c>
      <c r="Z10" s="77">
        <v>22262.48</v>
      </c>
    </row>
    <row r="11" spans="2:27">
      <c r="B11" s="72" t="s">
        <v>132</v>
      </c>
      <c r="C11" s="73" t="s">
        <v>133</v>
      </c>
      <c r="D11" s="74" t="s">
        <v>71</v>
      </c>
      <c r="E11" s="75">
        <v>4514.22</v>
      </c>
      <c r="F11" s="76">
        <v>0.79620000000000002</v>
      </c>
      <c r="G11" s="75">
        <v>3594.22</v>
      </c>
      <c r="H11" s="76">
        <v>0.16320000000000001</v>
      </c>
      <c r="I11" s="75">
        <v>736.74</v>
      </c>
      <c r="J11" s="76">
        <v>0</v>
      </c>
      <c r="K11" s="75">
        <v>0</v>
      </c>
      <c r="L11" s="76">
        <v>0</v>
      </c>
      <c r="M11" s="75">
        <v>0</v>
      </c>
      <c r="N11" s="76">
        <v>0</v>
      </c>
      <c r="O11" s="75">
        <v>0</v>
      </c>
      <c r="P11" s="76">
        <v>8.0000000000000004E-4</v>
      </c>
      <c r="Q11" s="75">
        <v>3.66</v>
      </c>
      <c r="R11" s="76">
        <v>0</v>
      </c>
      <c r="S11" s="75">
        <v>0</v>
      </c>
      <c r="T11" s="76">
        <v>6.6100000000000006E-2</v>
      </c>
      <c r="U11" s="75">
        <v>298.29000000000002</v>
      </c>
      <c r="V11" s="76">
        <v>2.2000000000000001E-3</v>
      </c>
      <c r="W11" s="75">
        <v>9.98</v>
      </c>
      <c r="X11" s="76">
        <v>1.0285</v>
      </c>
      <c r="Y11" s="75">
        <v>4642.8999999999996</v>
      </c>
      <c r="Z11" s="77">
        <v>9157.11</v>
      </c>
    </row>
    <row r="12" spans="2:27">
      <c r="B12" s="72" t="s">
        <v>134</v>
      </c>
      <c r="C12" s="73" t="s">
        <v>135</v>
      </c>
      <c r="D12" s="74" t="s">
        <v>71</v>
      </c>
      <c r="E12" s="75">
        <v>5737.51</v>
      </c>
      <c r="F12" s="76">
        <v>0.79620000000000002</v>
      </c>
      <c r="G12" s="75">
        <v>4568.2</v>
      </c>
      <c r="H12" s="76">
        <v>0.12839999999999999</v>
      </c>
      <c r="I12" s="75">
        <v>736.74</v>
      </c>
      <c r="J12" s="76">
        <v>0</v>
      </c>
      <c r="K12" s="75">
        <v>0</v>
      </c>
      <c r="L12" s="76">
        <v>0</v>
      </c>
      <c r="M12" s="75">
        <v>0</v>
      </c>
      <c r="N12" s="76">
        <v>0</v>
      </c>
      <c r="O12" s="75">
        <v>0</v>
      </c>
      <c r="P12" s="76">
        <v>5.9999999999999995E-4</v>
      </c>
      <c r="Q12" s="75">
        <v>3.66</v>
      </c>
      <c r="R12" s="76">
        <v>0</v>
      </c>
      <c r="S12" s="75">
        <v>0</v>
      </c>
      <c r="T12" s="76">
        <v>5.1999999999999998E-2</v>
      </c>
      <c r="U12" s="75">
        <v>298.29000000000002</v>
      </c>
      <c r="V12" s="76">
        <v>1.6999999999999999E-3</v>
      </c>
      <c r="W12" s="75">
        <v>9.98</v>
      </c>
      <c r="X12" s="76">
        <v>0.97899999999999998</v>
      </c>
      <c r="Y12" s="75">
        <v>5616.88</v>
      </c>
      <c r="Z12" s="77">
        <v>11354.38</v>
      </c>
    </row>
    <row r="13" spans="2:27">
      <c r="B13" s="72" t="s">
        <v>136</v>
      </c>
      <c r="C13" s="73" t="s">
        <v>137</v>
      </c>
      <c r="D13" s="74" t="s">
        <v>71</v>
      </c>
      <c r="E13" s="75">
        <v>10091.23</v>
      </c>
      <c r="F13" s="76">
        <v>0.79620000000000002</v>
      </c>
      <c r="G13" s="75">
        <v>8034.64</v>
      </c>
      <c r="H13" s="76">
        <v>7.2999999999999995E-2</v>
      </c>
      <c r="I13" s="75">
        <v>736.74</v>
      </c>
      <c r="J13" s="76">
        <v>0</v>
      </c>
      <c r="K13" s="75">
        <v>0</v>
      </c>
      <c r="L13" s="76">
        <v>0</v>
      </c>
      <c r="M13" s="75">
        <v>0</v>
      </c>
      <c r="N13" s="76">
        <v>0</v>
      </c>
      <c r="O13" s="75">
        <v>0</v>
      </c>
      <c r="P13" s="76">
        <v>4.0000000000000002E-4</v>
      </c>
      <c r="Q13" s="75">
        <v>3.66</v>
      </c>
      <c r="R13" s="76">
        <v>0</v>
      </c>
      <c r="S13" s="75">
        <v>0</v>
      </c>
      <c r="T13" s="76">
        <v>2.9600000000000001E-2</v>
      </c>
      <c r="U13" s="75">
        <v>298.29000000000002</v>
      </c>
      <c r="V13" s="76">
        <v>1E-3</v>
      </c>
      <c r="W13" s="75">
        <v>9.98</v>
      </c>
      <c r="X13" s="76">
        <v>0.90010000000000001</v>
      </c>
      <c r="Y13" s="75">
        <v>9083.31</v>
      </c>
      <c r="Z13" s="77">
        <v>19174.54</v>
      </c>
    </row>
    <row r="14" spans="2:27">
      <c r="B14" s="72" t="s">
        <v>138</v>
      </c>
      <c r="C14" s="73" t="s">
        <v>139</v>
      </c>
      <c r="D14" s="74" t="s">
        <v>71</v>
      </c>
      <c r="E14" s="75">
        <v>12002</v>
      </c>
      <c r="F14" s="76">
        <v>0.79269999999999996</v>
      </c>
      <c r="G14" s="75">
        <v>9513.99</v>
      </c>
      <c r="H14" s="76">
        <v>6.1400000000000003E-2</v>
      </c>
      <c r="I14" s="75">
        <v>736.74</v>
      </c>
      <c r="J14" s="76">
        <v>2.2000000000000001E-3</v>
      </c>
      <c r="K14" s="75">
        <v>26.02</v>
      </c>
      <c r="L14" s="76">
        <v>0</v>
      </c>
      <c r="M14" s="75">
        <v>0</v>
      </c>
      <c r="N14" s="76">
        <v>0</v>
      </c>
      <c r="O14" s="75">
        <v>0</v>
      </c>
      <c r="P14" s="76">
        <v>2.0000000000000001E-4</v>
      </c>
      <c r="Q14" s="75">
        <v>2.56</v>
      </c>
      <c r="R14" s="76">
        <v>0</v>
      </c>
      <c r="S14" s="75">
        <v>0</v>
      </c>
      <c r="T14" s="76">
        <v>2.4899999999999999E-2</v>
      </c>
      <c r="U14" s="75">
        <v>298.29000000000002</v>
      </c>
      <c r="V14" s="76">
        <v>8.0000000000000004E-4</v>
      </c>
      <c r="W14" s="75">
        <v>9.98</v>
      </c>
      <c r="X14" s="76">
        <v>0.88219999999999998</v>
      </c>
      <c r="Y14" s="75">
        <v>10587.58</v>
      </c>
      <c r="Z14" s="77">
        <v>22589.58</v>
      </c>
    </row>
    <row r="15" spans="2:27">
      <c r="B15" s="72" t="s">
        <v>140</v>
      </c>
      <c r="C15" s="73" t="s">
        <v>141</v>
      </c>
      <c r="D15" s="74" t="s">
        <v>71</v>
      </c>
      <c r="E15" s="75">
        <v>12958.27</v>
      </c>
      <c r="F15" s="76">
        <v>0.79269999999999996</v>
      </c>
      <c r="G15" s="75">
        <v>10272.02</v>
      </c>
      <c r="H15" s="76">
        <v>5.6899999999999999E-2</v>
      </c>
      <c r="I15" s="75">
        <v>736.74</v>
      </c>
      <c r="J15" s="76">
        <v>2E-3</v>
      </c>
      <c r="K15" s="75">
        <v>26.02</v>
      </c>
      <c r="L15" s="76">
        <v>0</v>
      </c>
      <c r="M15" s="75">
        <v>0</v>
      </c>
      <c r="N15" s="76">
        <v>0</v>
      </c>
      <c r="O15" s="75">
        <v>0</v>
      </c>
      <c r="P15" s="76">
        <v>2.0000000000000001E-4</v>
      </c>
      <c r="Q15" s="75">
        <v>2.56</v>
      </c>
      <c r="R15" s="76">
        <v>0</v>
      </c>
      <c r="S15" s="75">
        <v>0</v>
      </c>
      <c r="T15" s="76">
        <v>2.3E-2</v>
      </c>
      <c r="U15" s="75">
        <v>298.29000000000002</v>
      </c>
      <c r="V15" s="76">
        <v>8.0000000000000004E-4</v>
      </c>
      <c r="W15" s="75">
        <v>9.98</v>
      </c>
      <c r="X15" s="76">
        <v>0.87560000000000004</v>
      </c>
      <c r="Y15" s="75">
        <v>11345.62</v>
      </c>
      <c r="Z15" s="77">
        <v>24303.89</v>
      </c>
    </row>
    <row r="16" spans="2:27">
      <c r="B16" s="72" t="s">
        <v>142</v>
      </c>
      <c r="C16" s="73" t="s">
        <v>143</v>
      </c>
      <c r="D16" s="74" t="s">
        <v>71</v>
      </c>
      <c r="E16" s="75">
        <v>15913.47</v>
      </c>
      <c r="F16" s="76">
        <v>0.79269999999999996</v>
      </c>
      <c r="G16" s="75">
        <v>12614.61</v>
      </c>
      <c r="H16" s="76">
        <v>4.6300000000000001E-2</v>
      </c>
      <c r="I16" s="75">
        <v>736.74</v>
      </c>
      <c r="J16" s="76">
        <v>1.6000000000000001E-3</v>
      </c>
      <c r="K16" s="75">
        <v>26.02</v>
      </c>
      <c r="L16" s="76">
        <v>0</v>
      </c>
      <c r="M16" s="75">
        <v>0</v>
      </c>
      <c r="N16" s="76">
        <v>0</v>
      </c>
      <c r="O16" s="75">
        <v>0</v>
      </c>
      <c r="P16" s="76">
        <v>2.0000000000000001E-4</v>
      </c>
      <c r="Q16" s="75">
        <v>2.56</v>
      </c>
      <c r="R16" s="76">
        <v>0</v>
      </c>
      <c r="S16" s="75">
        <v>0</v>
      </c>
      <c r="T16" s="76">
        <v>1.8700000000000001E-2</v>
      </c>
      <c r="U16" s="75">
        <v>298.29000000000002</v>
      </c>
      <c r="V16" s="76">
        <v>5.9999999999999995E-4</v>
      </c>
      <c r="W16" s="75">
        <v>9.98</v>
      </c>
      <c r="X16" s="76">
        <v>0.86019999999999996</v>
      </c>
      <c r="Y16" s="75">
        <v>13688.2</v>
      </c>
      <c r="Z16" s="77">
        <v>29601.67</v>
      </c>
    </row>
    <row r="17" spans="2:26">
      <c r="B17" s="72" t="s">
        <v>144</v>
      </c>
      <c r="C17" s="73" t="s">
        <v>145</v>
      </c>
      <c r="D17" s="74" t="s">
        <v>71</v>
      </c>
      <c r="E17" s="75">
        <v>3271.83</v>
      </c>
      <c r="F17" s="76">
        <v>0.80110000000000003</v>
      </c>
      <c r="G17" s="75">
        <v>2621.06</v>
      </c>
      <c r="H17" s="76">
        <v>0.22520000000000001</v>
      </c>
      <c r="I17" s="75">
        <v>736.74</v>
      </c>
      <c r="J17" s="76">
        <v>8.0000000000000002E-3</v>
      </c>
      <c r="K17" s="75">
        <v>26.02</v>
      </c>
      <c r="L17" s="76">
        <v>0</v>
      </c>
      <c r="M17" s="75">
        <v>0</v>
      </c>
      <c r="N17" s="76">
        <v>6.8999999999999999E-3</v>
      </c>
      <c r="O17" s="75">
        <v>22.72</v>
      </c>
      <c r="P17" s="76">
        <v>1.2999999999999999E-3</v>
      </c>
      <c r="Q17" s="75">
        <v>4.25</v>
      </c>
      <c r="R17" s="76">
        <v>0</v>
      </c>
      <c r="S17" s="75">
        <v>0</v>
      </c>
      <c r="T17" s="76">
        <v>9.1200000000000003E-2</v>
      </c>
      <c r="U17" s="75">
        <v>298.29000000000002</v>
      </c>
      <c r="V17" s="76">
        <v>3.0999999999999999E-3</v>
      </c>
      <c r="W17" s="75">
        <v>9.98</v>
      </c>
      <c r="X17" s="76">
        <v>1.1367</v>
      </c>
      <c r="Y17" s="75">
        <v>3719.07</v>
      </c>
      <c r="Z17" s="77">
        <v>6990.9</v>
      </c>
    </row>
    <row r="18" spans="2:26">
      <c r="B18" s="72" t="s">
        <v>146</v>
      </c>
      <c r="C18" s="73" t="s">
        <v>147</v>
      </c>
      <c r="D18" s="74" t="s">
        <v>71</v>
      </c>
      <c r="E18" s="75">
        <v>4362.4399999999996</v>
      </c>
      <c r="F18" s="76">
        <v>0.80110000000000003</v>
      </c>
      <c r="G18" s="75">
        <v>3494.75</v>
      </c>
      <c r="H18" s="76">
        <v>0.16889999999999999</v>
      </c>
      <c r="I18" s="75">
        <v>736.74</v>
      </c>
      <c r="J18" s="76">
        <v>6.0000000000000001E-3</v>
      </c>
      <c r="K18" s="75">
        <v>26.02</v>
      </c>
      <c r="L18" s="76">
        <v>0</v>
      </c>
      <c r="M18" s="75">
        <v>0</v>
      </c>
      <c r="N18" s="76">
        <v>0</v>
      </c>
      <c r="O18" s="75">
        <v>0</v>
      </c>
      <c r="P18" s="76">
        <v>1E-3</v>
      </c>
      <c r="Q18" s="75">
        <v>4.25</v>
      </c>
      <c r="R18" s="76">
        <v>0</v>
      </c>
      <c r="S18" s="75">
        <v>0</v>
      </c>
      <c r="T18" s="76">
        <v>6.8400000000000002E-2</v>
      </c>
      <c r="U18" s="75">
        <v>298.29000000000002</v>
      </c>
      <c r="V18" s="76">
        <v>2.3E-3</v>
      </c>
      <c r="W18" s="75">
        <v>9.98</v>
      </c>
      <c r="X18" s="76">
        <v>1.0476000000000001</v>
      </c>
      <c r="Y18" s="75">
        <v>4570.03</v>
      </c>
      <c r="Z18" s="77">
        <v>8932.4699999999993</v>
      </c>
    </row>
    <row r="19" spans="2:26">
      <c r="B19" s="72" t="s">
        <v>148</v>
      </c>
      <c r="C19" s="73" t="s">
        <v>149</v>
      </c>
      <c r="D19" s="74" t="s">
        <v>71</v>
      </c>
      <c r="E19" s="75">
        <v>7391.94</v>
      </c>
      <c r="F19" s="76">
        <v>0.80110000000000003</v>
      </c>
      <c r="G19" s="75">
        <v>5921.68</v>
      </c>
      <c r="H19" s="76">
        <v>9.9699999999999997E-2</v>
      </c>
      <c r="I19" s="75">
        <v>736.74</v>
      </c>
      <c r="J19" s="76">
        <v>3.5000000000000001E-3</v>
      </c>
      <c r="K19" s="75">
        <v>26.02</v>
      </c>
      <c r="L19" s="76">
        <v>0</v>
      </c>
      <c r="M19" s="75">
        <v>0</v>
      </c>
      <c r="N19" s="76">
        <v>0</v>
      </c>
      <c r="O19" s="75">
        <v>0</v>
      </c>
      <c r="P19" s="76">
        <v>5.9999999999999995E-4</v>
      </c>
      <c r="Q19" s="75">
        <v>4.25</v>
      </c>
      <c r="R19" s="76">
        <v>0</v>
      </c>
      <c r="S19" s="75">
        <v>0</v>
      </c>
      <c r="T19" s="76">
        <v>4.0399999999999998E-2</v>
      </c>
      <c r="U19" s="75">
        <v>298.29000000000002</v>
      </c>
      <c r="V19" s="76">
        <v>1.4E-3</v>
      </c>
      <c r="W19" s="75">
        <v>9.98</v>
      </c>
      <c r="X19" s="76">
        <v>0.9466</v>
      </c>
      <c r="Y19" s="75">
        <v>6996.96</v>
      </c>
      <c r="Z19" s="77">
        <v>14388.9</v>
      </c>
    </row>
    <row r="20" spans="2:26">
      <c r="B20" s="72" t="s">
        <v>150</v>
      </c>
      <c r="C20" s="73" t="s">
        <v>151</v>
      </c>
      <c r="D20" s="74" t="s">
        <v>71</v>
      </c>
      <c r="E20" s="75">
        <v>1613.42</v>
      </c>
      <c r="F20" s="76">
        <v>0.81659999999999999</v>
      </c>
      <c r="G20" s="75">
        <v>1317.52</v>
      </c>
      <c r="H20" s="76">
        <v>0.45660000000000001</v>
      </c>
      <c r="I20" s="75">
        <v>736.74</v>
      </c>
      <c r="J20" s="76">
        <v>1.9599999999999999E-2</v>
      </c>
      <c r="K20" s="75">
        <v>31.68</v>
      </c>
      <c r="L20" s="76">
        <v>1E-3</v>
      </c>
      <c r="M20" s="75">
        <v>1.62</v>
      </c>
      <c r="N20" s="76">
        <v>7.5800000000000006E-2</v>
      </c>
      <c r="O20" s="75">
        <v>122.23</v>
      </c>
      <c r="P20" s="76">
        <v>3.8E-3</v>
      </c>
      <c r="Q20" s="75">
        <v>6.15</v>
      </c>
      <c r="R20" s="76">
        <v>0</v>
      </c>
      <c r="S20" s="75">
        <v>0</v>
      </c>
      <c r="T20" s="76">
        <v>0.18490000000000001</v>
      </c>
      <c r="U20" s="75">
        <v>298.29000000000002</v>
      </c>
      <c r="V20" s="76">
        <v>6.1999999999999998E-3</v>
      </c>
      <c r="W20" s="75">
        <v>9.98</v>
      </c>
      <c r="X20" s="76">
        <v>1.5645</v>
      </c>
      <c r="Y20" s="75">
        <v>2524.21</v>
      </c>
      <c r="Z20" s="77">
        <v>4137.63</v>
      </c>
    </row>
    <row r="21" spans="2:26">
      <c r="B21" s="72" t="s">
        <v>152</v>
      </c>
      <c r="C21" s="73" t="s">
        <v>153</v>
      </c>
      <c r="D21" s="74" t="s">
        <v>71</v>
      </c>
      <c r="E21" s="75">
        <v>1894.53</v>
      </c>
      <c r="F21" s="76">
        <v>0.80149999999999999</v>
      </c>
      <c r="G21" s="75">
        <v>1518.47</v>
      </c>
      <c r="H21" s="76">
        <v>0.38890000000000002</v>
      </c>
      <c r="I21" s="75">
        <v>736.74</v>
      </c>
      <c r="J21" s="76">
        <v>0</v>
      </c>
      <c r="K21" s="75">
        <v>0</v>
      </c>
      <c r="L21" s="76">
        <v>0</v>
      </c>
      <c r="M21" s="75">
        <v>0</v>
      </c>
      <c r="N21" s="76">
        <v>5.5599999999999997E-2</v>
      </c>
      <c r="O21" s="75">
        <v>105.36</v>
      </c>
      <c r="P21" s="76">
        <v>2E-3</v>
      </c>
      <c r="Q21" s="75">
        <v>3.77</v>
      </c>
      <c r="R21" s="76">
        <v>0</v>
      </c>
      <c r="S21" s="75">
        <v>0</v>
      </c>
      <c r="T21" s="76">
        <v>0.15740000000000001</v>
      </c>
      <c r="U21" s="75">
        <v>298.29000000000002</v>
      </c>
      <c r="V21" s="76">
        <v>5.3E-3</v>
      </c>
      <c r="W21" s="75">
        <v>9.98</v>
      </c>
      <c r="X21" s="76">
        <v>1.4107000000000001</v>
      </c>
      <c r="Y21" s="75">
        <v>2672.62</v>
      </c>
      <c r="Z21" s="77">
        <v>4567.1499999999996</v>
      </c>
    </row>
    <row r="22" spans="2:26">
      <c r="B22" s="72" t="s">
        <v>154</v>
      </c>
      <c r="C22" s="73" t="s">
        <v>155</v>
      </c>
      <c r="D22" s="74" t="s">
        <v>71</v>
      </c>
      <c r="E22" s="75">
        <v>1785.41</v>
      </c>
      <c r="F22" s="76">
        <v>0.80330000000000001</v>
      </c>
      <c r="G22" s="75">
        <v>1434.22</v>
      </c>
      <c r="H22" s="76">
        <v>0.41260000000000002</v>
      </c>
      <c r="I22" s="75">
        <v>736.74</v>
      </c>
      <c r="J22" s="76">
        <v>1.77E-2</v>
      </c>
      <c r="K22" s="75">
        <v>31.68</v>
      </c>
      <c r="L22" s="76">
        <v>1.9E-3</v>
      </c>
      <c r="M22" s="75">
        <v>3.35</v>
      </c>
      <c r="N22" s="76">
        <v>6.2700000000000006E-2</v>
      </c>
      <c r="O22" s="75">
        <v>111.91</v>
      </c>
      <c r="P22" s="76">
        <v>2.3E-3</v>
      </c>
      <c r="Q22" s="75">
        <v>4.0599999999999996</v>
      </c>
      <c r="R22" s="76">
        <v>0</v>
      </c>
      <c r="S22" s="75">
        <v>0</v>
      </c>
      <c r="T22" s="76">
        <v>0.1671</v>
      </c>
      <c r="U22" s="75">
        <v>298.29000000000002</v>
      </c>
      <c r="V22" s="76">
        <v>5.5999999999999999E-3</v>
      </c>
      <c r="W22" s="75">
        <v>9.98</v>
      </c>
      <c r="X22" s="76">
        <v>1.4732000000000001</v>
      </c>
      <c r="Y22" s="75">
        <v>2630.22</v>
      </c>
      <c r="Z22" s="77">
        <v>4415.63</v>
      </c>
    </row>
    <row r="23" spans="2:26">
      <c r="B23" s="72" t="s">
        <v>156</v>
      </c>
      <c r="C23" s="73" t="s">
        <v>157</v>
      </c>
      <c r="D23" s="74" t="s">
        <v>71</v>
      </c>
      <c r="E23" s="75">
        <v>1613.42</v>
      </c>
      <c r="F23" s="76">
        <v>0.80559999999999998</v>
      </c>
      <c r="G23" s="75">
        <v>1299.77</v>
      </c>
      <c r="H23" s="76">
        <v>0.45660000000000001</v>
      </c>
      <c r="I23" s="75">
        <v>736.74</v>
      </c>
      <c r="J23" s="76">
        <v>1.9599999999999999E-2</v>
      </c>
      <c r="K23" s="75">
        <v>31.68</v>
      </c>
      <c r="L23" s="76">
        <v>8.9999999999999998E-4</v>
      </c>
      <c r="M23" s="75">
        <v>1.41</v>
      </c>
      <c r="N23" s="76">
        <v>7.5800000000000006E-2</v>
      </c>
      <c r="O23" s="75">
        <v>122.23</v>
      </c>
      <c r="P23" s="76">
        <v>2.7000000000000001E-3</v>
      </c>
      <c r="Q23" s="75">
        <v>4.4000000000000004</v>
      </c>
      <c r="R23" s="76">
        <v>0</v>
      </c>
      <c r="S23" s="75">
        <v>0</v>
      </c>
      <c r="T23" s="76">
        <v>0.18490000000000001</v>
      </c>
      <c r="U23" s="75">
        <v>298.29000000000002</v>
      </c>
      <c r="V23" s="76">
        <v>6.1999999999999998E-3</v>
      </c>
      <c r="W23" s="75">
        <v>9.98</v>
      </c>
      <c r="X23" s="76">
        <v>1.5523</v>
      </c>
      <c r="Y23" s="75">
        <v>2504.5</v>
      </c>
      <c r="Z23" s="77">
        <v>4117.92</v>
      </c>
    </row>
    <row r="24" spans="2:26">
      <c r="B24" s="72" t="s">
        <v>158</v>
      </c>
      <c r="C24" s="73" t="s">
        <v>159</v>
      </c>
      <c r="D24" s="74" t="s">
        <v>71</v>
      </c>
      <c r="E24" s="75">
        <v>3246.35</v>
      </c>
      <c r="F24" s="76">
        <v>0.79690000000000005</v>
      </c>
      <c r="G24" s="75">
        <v>2587.02</v>
      </c>
      <c r="H24" s="76">
        <v>0.22689999999999999</v>
      </c>
      <c r="I24" s="75">
        <v>736.74</v>
      </c>
      <c r="J24" s="76">
        <v>8.0000000000000002E-3</v>
      </c>
      <c r="K24" s="75">
        <v>26.02</v>
      </c>
      <c r="L24" s="76">
        <v>0</v>
      </c>
      <c r="M24" s="75">
        <v>0</v>
      </c>
      <c r="N24" s="76">
        <v>7.4999999999999997E-3</v>
      </c>
      <c r="O24" s="75">
        <v>24.25</v>
      </c>
      <c r="P24" s="76">
        <v>1.1000000000000001E-3</v>
      </c>
      <c r="Q24" s="75">
        <v>3.59</v>
      </c>
      <c r="R24" s="76">
        <v>0</v>
      </c>
      <c r="S24" s="75">
        <v>0</v>
      </c>
      <c r="T24" s="76">
        <v>9.1899999999999996E-2</v>
      </c>
      <c r="U24" s="75">
        <v>298.29000000000002</v>
      </c>
      <c r="V24" s="76">
        <v>3.0999999999999999E-3</v>
      </c>
      <c r="W24" s="75">
        <v>9.98</v>
      </c>
      <c r="X24" s="76">
        <v>1.1354</v>
      </c>
      <c r="Y24" s="75">
        <v>3685.89</v>
      </c>
      <c r="Z24" s="77">
        <v>6932.24</v>
      </c>
    </row>
    <row r="25" spans="2:26">
      <c r="B25" s="72" t="s">
        <v>160</v>
      </c>
      <c r="C25" s="73" t="s">
        <v>161</v>
      </c>
      <c r="D25" s="74" t="s">
        <v>71</v>
      </c>
      <c r="E25" s="75">
        <v>4328.47</v>
      </c>
      <c r="F25" s="76">
        <v>0.79690000000000005</v>
      </c>
      <c r="G25" s="75">
        <v>3449.36</v>
      </c>
      <c r="H25" s="76">
        <v>0.17019999999999999</v>
      </c>
      <c r="I25" s="75">
        <v>736.74</v>
      </c>
      <c r="J25" s="76">
        <v>6.0000000000000001E-3</v>
      </c>
      <c r="K25" s="75">
        <v>26.02</v>
      </c>
      <c r="L25" s="76">
        <v>0</v>
      </c>
      <c r="M25" s="75">
        <v>0</v>
      </c>
      <c r="N25" s="76">
        <v>0</v>
      </c>
      <c r="O25" s="75">
        <v>0</v>
      </c>
      <c r="P25" s="76">
        <v>8.0000000000000004E-4</v>
      </c>
      <c r="Q25" s="75">
        <v>3.59</v>
      </c>
      <c r="R25" s="76">
        <v>0</v>
      </c>
      <c r="S25" s="75">
        <v>0</v>
      </c>
      <c r="T25" s="76">
        <v>6.8900000000000003E-2</v>
      </c>
      <c r="U25" s="75">
        <v>298.29000000000002</v>
      </c>
      <c r="V25" s="76">
        <v>2.3E-3</v>
      </c>
      <c r="W25" s="75">
        <v>9.98</v>
      </c>
      <c r="X25" s="76">
        <v>1.0451999999999999</v>
      </c>
      <c r="Y25" s="75">
        <v>4523.9799999999996</v>
      </c>
      <c r="Z25" s="77">
        <v>8852.4500000000007</v>
      </c>
    </row>
    <row r="26" spans="2:26">
      <c r="B26" s="72" t="s">
        <v>162</v>
      </c>
      <c r="C26" s="73" t="s">
        <v>163</v>
      </c>
      <c r="D26" s="74" t="s">
        <v>71</v>
      </c>
      <c r="E26" s="75">
        <v>7719.16</v>
      </c>
      <c r="F26" s="76">
        <v>0.79690000000000005</v>
      </c>
      <c r="G26" s="75">
        <v>6151.4</v>
      </c>
      <c r="H26" s="76">
        <v>9.5399999999999999E-2</v>
      </c>
      <c r="I26" s="75">
        <v>736.74</v>
      </c>
      <c r="J26" s="76">
        <v>3.3999999999999998E-3</v>
      </c>
      <c r="K26" s="75">
        <v>26.02</v>
      </c>
      <c r="L26" s="76">
        <v>0</v>
      </c>
      <c r="M26" s="75">
        <v>0</v>
      </c>
      <c r="N26" s="76">
        <v>0</v>
      </c>
      <c r="O26" s="75">
        <v>0</v>
      </c>
      <c r="P26" s="76">
        <v>5.0000000000000001E-4</v>
      </c>
      <c r="Q26" s="75">
        <v>3.59</v>
      </c>
      <c r="R26" s="76">
        <v>0</v>
      </c>
      <c r="S26" s="75">
        <v>0</v>
      </c>
      <c r="T26" s="76">
        <v>3.8600000000000002E-2</v>
      </c>
      <c r="U26" s="75">
        <v>298.29000000000002</v>
      </c>
      <c r="V26" s="76">
        <v>1.2999999999999999E-3</v>
      </c>
      <c r="W26" s="75">
        <v>9.98</v>
      </c>
      <c r="X26" s="76">
        <v>0.93610000000000004</v>
      </c>
      <c r="Y26" s="75">
        <v>7226.02</v>
      </c>
      <c r="Z26" s="77">
        <v>14945.17</v>
      </c>
    </row>
    <row r="27" spans="2:26">
      <c r="B27" s="72" t="s">
        <v>164</v>
      </c>
      <c r="C27" s="73" t="s">
        <v>165</v>
      </c>
      <c r="D27" s="74" t="s">
        <v>71</v>
      </c>
      <c r="E27" s="75">
        <v>3482.48</v>
      </c>
      <c r="F27" s="76">
        <v>0.79410000000000003</v>
      </c>
      <c r="G27" s="75">
        <v>2765.44</v>
      </c>
      <c r="H27" s="76">
        <v>0.21160000000000001</v>
      </c>
      <c r="I27" s="75">
        <v>736.74</v>
      </c>
      <c r="J27" s="76">
        <v>0</v>
      </c>
      <c r="K27" s="75">
        <v>0</v>
      </c>
      <c r="L27" s="76">
        <v>0</v>
      </c>
      <c r="M27" s="75">
        <v>0</v>
      </c>
      <c r="N27" s="76">
        <v>2.8999999999999998E-3</v>
      </c>
      <c r="O27" s="75">
        <v>10.08</v>
      </c>
      <c r="P27" s="76">
        <v>8.9999999999999998E-4</v>
      </c>
      <c r="Q27" s="75">
        <v>3.07</v>
      </c>
      <c r="R27" s="76">
        <v>0</v>
      </c>
      <c r="S27" s="75">
        <v>0</v>
      </c>
      <c r="T27" s="76">
        <v>8.5699999999999998E-2</v>
      </c>
      <c r="U27" s="75">
        <v>298.29000000000002</v>
      </c>
      <c r="V27" s="76">
        <v>2.8999999999999998E-3</v>
      </c>
      <c r="W27" s="75">
        <v>9.98</v>
      </c>
      <c r="X27" s="76">
        <v>1.0980000000000001</v>
      </c>
      <c r="Y27" s="75">
        <v>3823.6</v>
      </c>
      <c r="Z27" s="77">
        <v>7306.09</v>
      </c>
    </row>
    <row r="28" spans="2:26">
      <c r="B28" s="72" t="s">
        <v>166</v>
      </c>
      <c r="C28" s="73" t="s">
        <v>167</v>
      </c>
      <c r="D28" s="74" t="s">
        <v>71</v>
      </c>
      <c r="E28" s="75">
        <v>4191.91</v>
      </c>
      <c r="F28" s="76">
        <v>0.79390000000000005</v>
      </c>
      <c r="G28" s="75">
        <v>3327.95</v>
      </c>
      <c r="H28" s="76">
        <v>0.17580000000000001</v>
      </c>
      <c r="I28" s="75">
        <v>736.74</v>
      </c>
      <c r="J28" s="76">
        <v>0</v>
      </c>
      <c r="K28" s="75">
        <v>0</v>
      </c>
      <c r="L28" s="76">
        <v>0</v>
      </c>
      <c r="M28" s="75">
        <v>0</v>
      </c>
      <c r="N28" s="76">
        <v>0</v>
      </c>
      <c r="O28" s="75">
        <v>0</v>
      </c>
      <c r="P28" s="76">
        <v>6.9999999999999999E-4</v>
      </c>
      <c r="Q28" s="75">
        <v>2.73</v>
      </c>
      <c r="R28" s="76">
        <v>0</v>
      </c>
      <c r="S28" s="75">
        <v>0</v>
      </c>
      <c r="T28" s="76">
        <v>7.1199999999999999E-2</v>
      </c>
      <c r="U28" s="75">
        <v>298.29000000000002</v>
      </c>
      <c r="V28" s="76">
        <v>2.3999999999999998E-3</v>
      </c>
      <c r="W28" s="75">
        <v>9.98</v>
      </c>
      <c r="X28" s="76">
        <v>1.0438000000000001</v>
      </c>
      <c r="Y28" s="75">
        <v>4375.6899999999996</v>
      </c>
      <c r="Z28" s="77">
        <v>8567.6</v>
      </c>
    </row>
    <row r="29" spans="2:26">
      <c r="B29" s="72" t="s">
        <v>168</v>
      </c>
      <c r="C29" s="73" t="s">
        <v>169</v>
      </c>
      <c r="D29" s="74" t="s">
        <v>71</v>
      </c>
      <c r="E29" s="75">
        <v>5589.21</v>
      </c>
      <c r="F29" s="76">
        <v>0.79390000000000005</v>
      </c>
      <c r="G29" s="75">
        <v>4437.2700000000004</v>
      </c>
      <c r="H29" s="76">
        <v>0.1318</v>
      </c>
      <c r="I29" s="75">
        <v>736.74</v>
      </c>
      <c r="J29" s="76">
        <v>0</v>
      </c>
      <c r="K29" s="75">
        <v>0</v>
      </c>
      <c r="L29" s="76">
        <v>0</v>
      </c>
      <c r="M29" s="75">
        <v>0</v>
      </c>
      <c r="N29" s="76">
        <v>0</v>
      </c>
      <c r="O29" s="75">
        <v>0</v>
      </c>
      <c r="P29" s="76">
        <v>5.0000000000000001E-4</v>
      </c>
      <c r="Q29" s="75">
        <v>2.73</v>
      </c>
      <c r="R29" s="76">
        <v>0</v>
      </c>
      <c r="S29" s="75">
        <v>0</v>
      </c>
      <c r="T29" s="76">
        <v>5.3400000000000003E-2</v>
      </c>
      <c r="U29" s="75">
        <v>298.29000000000002</v>
      </c>
      <c r="V29" s="76">
        <v>1.8E-3</v>
      </c>
      <c r="W29" s="75">
        <v>9.98</v>
      </c>
      <c r="X29" s="76">
        <v>0.98140000000000005</v>
      </c>
      <c r="Y29" s="75">
        <v>5485.01</v>
      </c>
      <c r="Z29" s="77">
        <v>11074.22</v>
      </c>
    </row>
    <row r="30" spans="2:26">
      <c r="B30" s="72" t="s">
        <v>170</v>
      </c>
      <c r="C30" s="73" t="s">
        <v>171</v>
      </c>
      <c r="D30" s="74" t="s">
        <v>71</v>
      </c>
      <c r="E30" s="75">
        <v>10710.79</v>
      </c>
      <c r="F30" s="76">
        <v>0.79390000000000005</v>
      </c>
      <c r="G30" s="75">
        <v>8503.2900000000009</v>
      </c>
      <c r="H30" s="76">
        <v>6.88E-2</v>
      </c>
      <c r="I30" s="75">
        <v>736.74</v>
      </c>
      <c r="J30" s="76">
        <v>0</v>
      </c>
      <c r="K30" s="75">
        <v>0</v>
      </c>
      <c r="L30" s="76">
        <v>0</v>
      </c>
      <c r="M30" s="75">
        <v>0</v>
      </c>
      <c r="N30" s="76">
        <v>0</v>
      </c>
      <c r="O30" s="75">
        <v>0</v>
      </c>
      <c r="P30" s="76">
        <v>2.9999999999999997E-4</v>
      </c>
      <c r="Q30" s="75">
        <v>2.73</v>
      </c>
      <c r="R30" s="76">
        <v>0</v>
      </c>
      <c r="S30" s="75">
        <v>0</v>
      </c>
      <c r="T30" s="76">
        <v>2.7799999999999998E-2</v>
      </c>
      <c r="U30" s="75">
        <v>298.29000000000002</v>
      </c>
      <c r="V30" s="76">
        <v>8.9999999999999998E-4</v>
      </c>
      <c r="W30" s="75">
        <v>9.98</v>
      </c>
      <c r="X30" s="76">
        <v>0.89170000000000005</v>
      </c>
      <c r="Y30" s="75">
        <v>9551.0300000000007</v>
      </c>
      <c r="Z30" s="77">
        <v>20261.82</v>
      </c>
    </row>
    <row r="31" spans="2:26">
      <c r="B31" s="72" t="s">
        <v>172</v>
      </c>
      <c r="C31" s="73" t="s">
        <v>173</v>
      </c>
      <c r="D31" s="74" t="s">
        <v>71</v>
      </c>
      <c r="E31" s="75">
        <v>18577.68</v>
      </c>
      <c r="F31" s="76">
        <v>0.7974</v>
      </c>
      <c r="G31" s="75">
        <v>14813.84</v>
      </c>
      <c r="H31" s="76">
        <v>3.9699999999999999E-2</v>
      </c>
      <c r="I31" s="75">
        <v>736.74</v>
      </c>
      <c r="J31" s="76">
        <v>1.2999999999999999E-3</v>
      </c>
      <c r="K31" s="75">
        <v>23.76</v>
      </c>
      <c r="L31" s="76">
        <v>0</v>
      </c>
      <c r="M31" s="75">
        <v>0</v>
      </c>
      <c r="N31" s="76">
        <v>0</v>
      </c>
      <c r="O31" s="75">
        <v>0</v>
      </c>
      <c r="P31" s="76">
        <v>2.0000000000000001E-4</v>
      </c>
      <c r="Q31" s="75">
        <v>3.73</v>
      </c>
      <c r="R31" s="76">
        <v>0</v>
      </c>
      <c r="S31" s="75">
        <v>0</v>
      </c>
      <c r="T31" s="76">
        <v>1.61E-2</v>
      </c>
      <c r="U31" s="75">
        <v>298.29000000000002</v>
      </c>
      <c r="V31" s="76">
        <v>5.0000000000000001E-4</v>
      </c>
      <c r="W31" s="75">
        <v>9.98</v>
      </c>
      <c r="X31" s="76">
        <v>0.85509999999999997</v>
      </c>
      <c r="Y31" s="75">
        <v>15886.35</v>
      </c>
      <c r="Z31" s="77">
        <v>34464.03</v>
      </c>
    </row>
    <row r="32" spans="2:26">
      <c r="B32" s="72" t="s">
        <v>174</v>
      </c>
      <c r="C32" s="73" t="s">
        <v>175</v>
      </c>
      <c r="D32" s="74" t="s">
        <v>71</v>
      </c>
      <c r="E32" s="75">
        <v>4771.41</v>
      </c>
      <c r="F32" s="76">
        <v>0.78590000000000004</v>
      </c>
      <c r="G32" s="75">
        <v>3749.85</v>
      </c>
      <c r="H32" s="76">
        <v>0.15440000000000001</v>
      </c>
      <c r="I32" s="75">
        <v>736.74</v>
      </c>
      <c r="J32" s="76">
        <v>0</v>
      </c>
      <c r="K32" s="75">
        <v>0</v>
      </c>
      <c r="L32" s="76">
        <v>0</v>
      </c>
      <c r="M32" s="75">
        <v>0</v>
      </c>
      <c r="N32" s="76">
        <v>0</v>
      </c>
      <c r="O32" s="75">
        <v>0</v>
      </c>
      <c r="P32" s="76">
        <v>4.0000000000000002E-4</v>
      </c>
      <c r="Q32" s="75">
        <v>1.82</v>
      </c>
      <c r="R32" s="76">
        <v>0</v>
      </c>
      <c r="S32" s="75">
        <v>0</v>
      </c>
      <c r="T32" s="76">
        <v>6.25E-2</v>
      </c>
      <c r="U32" s="75">
        <v>298.29000000000002</v>
      </c>
      <c r="V32" s="76">
        <v>2.0999999999999999E-3</v>
      </c>
      <c r="W32" s="75">
        <v>9.98</v>
      </c>
      <c r="X32" s="76">
        <v>1.0053000000000001</v>
      </c>
      <c r="Y32" s="75">
        <v>4796.68</v>
      </c>
      <c r="Z32" s="77">
        <v>9568.09</v>
      </c>
    </row>
    <row r="33" spans="2:26">
      <c r="B33" s="72" t="s">
        <v>176</v>
      </c>
      <c r="C33" s="73" t="s">
        <v>177</v>
      </c>
      <c r="D33" s="74" t="s">
        <v>71</v>
      </c>
      <c r="E33" s="75">
        <v>6361.88</v>
      </c>
      <c r="F33" s="76">
        <v>0.78590000000000004</v>
      </c>
      <c r="G33" s="75">
        <v>4999.8</v>
      </c>
      <c r="H33" s="76">
        <v>0.1158</v>
      </c>
      <c r="I33" s="75">
        <v>736.74</v>
      </c>
      <c r="J33" s="76">
        <v>0</v>
      </c>
      <c r="K33" s="75">
        <v>0</v>
      </c>
      <c r="L33" s="76">
        <v>0</v>
      </c>
      <c r="M33" s="75">
        <v>0</v>
      </c>
      <c r="N33" s="76">
        <v>0</v>
      </c>
      <c r="O33" s="75">
        <v>0</v>
      </c>
      <c r="P33" s="76">
        <v>2.9999999999999997E-4</v>
      </c>
      <c r="Q33" s="75">
        <v>1.82</v>
      </c>
      <c r="R33" s="76">
        <v>0</v>
      </c>
      <c r="S33" s="75">
        <v>0</v>
      </c>
      <c r="T33" s="76">
        <v>4.6899999999999997E-2</v>
      </c>
      <c r="U33" s="75">
        <v>298.29000000000002</v>
      </c>
      <c r="V33" s="76">
        <v>1.6000000000000001E-3</v>
      </c>
      <c r="W33" s="75">
        <v>9.98</v>
      </c>
      <c r="X33" s="76">
        <v>0.95040000000000002</v>
      </c>
      <c r="Y33" s="75">
        <v>6046.63</v>
      </c>
      <c r="Z33" s="77">
        <v>12408.51</v>
      </c>
    </row>
    <row r="34" spans="2:26">
      <c r="B34" s="72" t="s">
        <v>178</v>
      </c>
      <c r="C34" s="73" t="s">
        <v>179</v>
      </c>
      <c r="D34" s="74" t="s">
        <v>71</v>
      </c>
      <c r="E34" s="75">
        <v>10233.94</v>
      </c>
      <c r="F34" s="76">
        <v>0.78590000000000004</v>
      </c>
      <c r="G34" s="75">
        <v>8042.86</v>
      </c>
      <c r="H34" s="76">
        <v>7.1999999999999995E-2</v>
      </c>
      <c r="I34" s="75">
        <v>736.74</v>
      </c>
      <c r="J34" s="76">
        <v>0</v>
      </c>
      <c r="K34" s="75">
        <v>0</v>
      </c>
      <c r="L34" s="76">
        <v>0</v>
      </c>
      <c r="M34" s="75">
        <v>0</v>
      </c>
      <c r="N34" s="76">
        <v>0</v>
      </c>
      <c r="O34" s="75">
        <v>0</v>
      </c>
      <c r="P34" s="76">
        <v>2.0000000000000001E-4</v>
      </c>
      <c r="Q34" s="75">
        <v>1.82</v>
      </c>
      <c r="R34" s="76">
        <v>0</v>
      </c>
      <c r="S34" s="75">
        <v>0</v>
      </c>
      <c r="T34" s="76">
        <v>2.9100000000000001E-2</v>
      </c>
      <c r="U34" s="75">
        <v>298.29000000000002</v>
      </c>
      <c r="V34" s="76">
        <v>1E-3</v>
      </c>
      <c r="W34" s="75">
        <v>9.98</v>
      </c>
      <c r="X34" s="76">
        <v>0.88819999999999999</v>
      </c>
      <c r="Y34" s="75">
        <v>9089.69</v>
      </c>
      <c r="Z34" s="77">
        <v>19323.63</v>
      </c>
    </row>
    <row r="35" spans="2:26">
      <c r="B35" s="72" t="s">
        <v>180</v>
      </c>
      <c r="C35" s="73" t="s">
        <v>181</v>
      </c>
      <c r="D35" s="74" t="s">
        <v>71</v>
      </c>
      <c r="E35" s="75">
        <v>12002</v>
      </c>
      <c r="F35" s="76">
        <v>0.79179999999999995</v>
      </c>
      <c r="G35" s="75">
        <v>9503.18</v>
      </c>
      <c r="H35" s="76">
        <v>6.1400000000000003E-2</v>
      </c>
      <c r="I35" s="75">
        <v>736.74</v>
      </c>
      <c r="J35" s="76">
        <v>2.2000000000000001E-3</v>
      </c>
      <c r="K35" s="75">
        <v>26.02</v>
      </c>
      <c r="L35" s="76">
        <v>0</v>
      </c>
      <c r="M35" s="75">
        <v>0</v>
      </c>
      <c r="N35" s="76">
        <v>0</v>
      </c>
      <c r="O35" s="75">
        <v>0</v>
      </c>
      <c r="P35" s="76">
        <v>2.9999999999999997E-4</v>
      </c>
      <c r="Q35" s="75">
        <v>3.12</v>
      </c>
      <c r="R35" s="76">
        <v>0</v>
      </c>
      <c r="S35" s="75">
        <v>0</v>
      </c>
      <c r="T35" s="76">
        <v>2.4899999999999999E-2</v>
      </c>
      <c r="U35" s="75">
        <v>298.29000000000002</v>
      </c>
      <c r="V35" s="76">
        <v>8.0000000000000004E-4</v>
      </c>
      <c r="W35" s="75">
        <v>9.98</v>
      </c>
      <c r="X35" s="76">
        <v>0.88129999999999997</v>
      </c>
      <c r="Y35" s="75">
        <v>10577.33</v>
      </c>
      <c r="Z35" s="77">
        <v>22579.33</v>
      </c>
    </row>
    <row r="36" spans="2:26">
      <c r="B36" s="72" t="s">
        <v>182</v>
      </c>
      <c r="C36" s="73" t="s">
        <v>183</v>
      </c>
      <c r="D36" s="74" t="s">
        <v>71</v>
      </c>
      <c r="E36" s="75">
        <v>12520.56</v>
      </c>
      <c r="F36" s="76">
        <v>0.79179999999999995</v>
      </c>
      <c r="G36" s="75">
        <v>9913.7800000000007</v>
      </c>
      <c r="H36" s="76">
        <v>5.8799999999999998E-2</v>
      </c>
      <c r="I36" s="75">
        <v>736.74</v>
      </c>
      <c r="J36" s="76">
        <v>2.0999999999999999E-3</v>
      </c>
      <c r="K36" s="75">
        <v>26.02</v>
      </c>
      <c r="L36" s="76">
        <v>0</v>
      </c>
      <c r="M36" s="75">
        <v>0</v>
      </c>
      <c r="N36" s="76">
        <v>0</v>
      </c>
      <c r="O36" s="75">
        <v>0</v>
      </c>
      <c r="P36" s="76">
        <v>2.0000000000000001E-4</v>
      </c>
      <c r="Q36" s="75">
        <v>3.12</v>
      </c>
      <c r="R36" s="76">
        <v>0</v>
      </c>
      <c r="S36" s="75">
        <v>0</v>
      </c>
      <c r="T36" s="76">
        <v>2.3800000000000002E-2</v>
      </c>
      <c r="U36" s="75">
        <v>298.29000000000002</v>
      </c>
      <c r="V36" s="76">
        <v>8.0000000000000004E-4</v>
      </c>
      <c r="W36" s="75">
        <v>9.98</v>
      </c>
      <c r="X36" s="76">
        <v>0.87760000000000005</v>
      </c>
      <c r="Y36" s="75">
        <v>10987.93</v>
      </c>
      <c r="Z36" s="77">
        <v>23508.48</v>
      </c>
    </row>
    <row r="37" spans="2:26">
      <c r="B37" s="72" t="s">
        <v>184</v>
      </c>
      <c r="C37" s="73" t="s">
        <v>185</v>
      </c>
      <c r="D37" s="74" t="s">
        <v>71</v>
      </c>
      <c r="E37" s="75">
        <v>14001.47</v>
      </c>
      <c r="F37" s="76">
        <v>0.79179999999999995</v>
      </c>
      <c r="G37" s="75">
        <v>11086.36</v>
      </c>
      <c r="H37" s="76">
        <v>5.2600000000000001E-2</v>
      </c>
      <c r="I37" s="75">
        <v>736.74</v>
      </c>
      <c r="J37" s="76">
        <v>1.9E-3</v>
      </c>
      <c r="K37" s="75">
        <v>26.02</v>
      </c>
      <c r="L37" s="76">
        <v>0</v>
      </c>
      <c r="M37" s="75">
        <v>0</v>
      </c>
      <c r="N37" s="76">
        <v>0</v>
      </c>
      <c r="O37" s="75">
        <v>0</v>
      </c>
      <c r="P37" s="76">
        <v>2.0000000000000001E-4</v>
      </c>
      <c r="Q37" s="75">
        <v>3.12</v>
      </c>
      <c r="R37" s="76">
        <v>0</v>
      </c>
      <c r="S37" s="75">
        <v>0</v>
      </c>
      <c r="T37" s="76">
        <v>2.1299999999999999E-2</v>
      </c>
      <c r="U37" s="75">
        <v>298.29000000000002</v>
      </c>
      <c r="V37" s="76">
        <v>6.9999999999999999E-4</v>
      </c>
      <c r="W37" s="75">
        <v>9.98</v>
      </c>
      <c r="X37" s="76">
        <v>0.86850000000000005</v>
      </c>
      <c r="Y37" s="75">
        <v>12160.51</v>
      </c>
      <c r="Z37" s="77">
        <v>26161.98</v>
      </c>
    </row>
    <row r="38" spans="2:26">
      <c r="B38" s="72" t="s">
        <v>186</v>
      </c>
      <c r="C38" s="73" t="s">
        <v>187</v>
      </c>
      <c r="D38" s="74" t="s">
        <v>71</v>
      </c>
      <c r="E38" s="75">
        <v>12002</v>
      </c>
      <c r="F38" s="76">
        <v>0.79959999999999998</v>
      </c>
      <c r="G38" s="75">
        <v>9596.7999999999993</v>
      </c>
      <c r="H38" s="76">
        <v>6.1400000000000003E-2</v>
      </c>
      <c r="I38" s="75">
        <v>736.74</v>
      </c>
      <c r="J38" s="76">
        <v>2.2000000000000001E-3</v>
      </c>
      <c r="K38" s="75">
        <v>26.02</v>
      </c>
      <c r="L38" s="76">
        <v>0</v>
      </c>
      <c r="M38" s="75">
        <v>0</v>
      </c>
      <c r="N38" s="76">
        <v>0</v>
      </c>
      <c r="O38" s="75">
        <v>0</v>
      </c>
      <c r="P38" s="76">
        <v>4.0000000000000002E-4</v>
      </c>
      <c r="Q38" s="75">
        <v>4.3899999999999997</v>
      </c>
      <c r="R38" s="76">
        <v>0</v>
      </c>
      <c r="S38" s="75">
        <v>0</v>
      </c>
      <c r="T38" s="76">
        <v>2.4899999999999999E-2</v>
      </c>
      <c r="U38" s="75">
        <v>298.29000000000002</v>
      </c>
      <c r="V38" s="76">
        <v>8.0000000000000004E-4</v>
      </c>
      <c r="W38" s="75">
        <v>9.98</v>
      </c>
      <c r="X38" s="76">
        <v>0.88919999999999999</v>
      </c>
      <c r="Y38" s="75">
        <v>10672.22</v>
      </c>
      <c r="Z38" s="77">
        <v>22674.22</v>
      </c>
    </row>
    <row r="39" spans="2:26">
      <c r="B39" s="72" t="s">
        <v>188</v>
      </c>
      <c r="C39" s="73" t="s">
        <v>189</v>
      </c>
      <c r="D39" s="74" t="s">
        <v>71</v>
      </c>
      <c r="E39" s="75">
        <v>12437.19</v>
      </c>
      <c r="F39" s="76">
        <v>0.79959999999999998</v>
      </c>
      <c r="G39" s="75">
        <v>9944.7800000000007</v>
      </c>
      <c r="H39" s="76">
        <v>5.9200000000000003E-2</v>
      </c>
      <c r="I39" s="75">
        <v>736.74</v>
      </c>
      <c r="J39" s="76">
        <v>2.0999999999999999E-3</v>
      </c>
      <c r="K39" s="75">
        <v>26.02</v>
      </c>
      <c r="L39" s="76">
        <v>0</v>
      </c>
      <c r="M39" s="75">
        <v>0</v>
      </c>
      <c r="N39" s="76">
        <v>0</v>
      </c>
      <c r="O39" s="75">
        <v>0</v>
      </c>
      <c r="P39" s="76">
        <v>4.0000000000000002E-4</v>
      </c>
      <c r="Q39" s="75">
        <v>4.3899999999999997</v>
      </c>
      <c r="R39" s="76">
        <v>0</v>
      </c>
      <c r="S39" s="75">
        <v>0</v>
      </c>
      <c r="T39" s="76">
        <v>2.4E-2</v>
      </c>
      <c r="U39" s="75">
        <v>298.29000000000002</v>
      </c>
      <c r="V39" s="76">
        <v>8.0000000000000004E-4</v>
      </c>
      <c r="W39" s="75">
        <v>9.98</v>
      </c>
      <c r="X39" s="76">
        <v>0.8861</v>
      </c>
      <c r="Y39" s="75">
        <v>11020.2</v>
      </c>
      <c r="Z39" s="77">
        <v>23457.39</v>
      </c>
    </row>
    <row r="40" spans="2:26">
      <c r="B40" s="72" t="s">
        <v>190</v>
      </c>
      <c r="C40" s="73" t="s">
        <v>191</v>
      </c>
      <c r="D40" s="74" t="s">
        <v>71</v>
      </c>
      <c r="E40" s="75">
        <v>14816.67</v>
      </c>
      <c r="F40" s="76">
        <v>0.79959999999999998</v>
      </c>
      <c r="G40" s="75">
        <v>11847.41</v>
      </c>
      <c r="H40" s="76">
        <v>4.9700000000000001E-2</v>
      </c>
      <c r="I40" s="75">
        <v>736.74</v>
      </c>
      <c r="J40" s="76">
        <v>1.8E-3</v>
      </c>
      <c r="K40" s="75">
        <v>26.02</v>
      </c>
      <c r="L40" s="76">
        <v>0</v>
      </c>
      <c r="M40" s="75">
        <v>0</v>
      </c>
      <c r="N40" s="76">
        <v>0</v>
      </c>
      <c r="O40" s="75">
        <v>0</v>
      </c>
      <c r="P40" s="76">
        <v>2.9999999999999997E-4</v>
      </c>
      <c r="Q40" s="75">
        <v>4.3899999999999997</v>
      </c>
      <c r="R40" s="76">
        <v>0</v>
      </c>
      <c r="S40" s="75">
        <v>0</v>
      </c>
      <c r="T40" s="76">
        <v>2.01E-2</v>
      </c>
      <c r="U40" s="75">
        <v>298.29000000000002</v>
      </c>
      <c r="V40" s="76">
        <v>6.9999999999999999E-4</v>
      </c>
      <c r="W40" s="75">
        <v>9.98</v>
      </c>
      <c r="X40" s="76">
        <v>0.87219999999999998</v>
      </c>
      <c r="Y40" s="75">
        <v>12922.83</v>
      </c>
      <c r="Z40" s="77">
        <v>27739.5</v>
      </c>
    </row>
    <row r="41" spans="2:26">
      <c r="B41" s="72" t="s">
        <v>192</v>
      </c>
      <c r="C41" s="73" t="s">
        <v>193</v>
      </c>
      <c r="D41" s="74" t="s">
        <v>71</v>
      </c>
      <c r="E41" s="75">
        <v>22010.58</v>
      </c>
      <c r="F41" s="76">
        <v>0.7974</v>
      </c>
      <c r="G41" s="75">
        <v>17551.240000000002</v>
      </c>
      <c r="H41" s="76">
        <v>3.3500000000000002E-2</v>
      </c>
      <c r="I41" s="75">
        <v>736.74</v>
      </c>
      <c r="J41" s="76">
        <v>1.1000000000000001E-3</v>
      </c>
      <c r="K41" s="75">
        <v>23.76</v>
      </c>
      <c r="L41" s="76">
        <v>0</v>
      </c>
      <c r="M41" s="75">
        <v>0</v>
      </c>
      <c r="N41" s="76">
        <v>0</v>
      </c>
      <c r="O41" s="75">
        <v>0</v>
      </c>
      <c r="P41" s="76">
        <v>2.0000000000000001E-4</v>
      </c>
      <c r="Q41" s="75">
        <v>3.91</v>
      </c>
      <c r="R41" s="76">
        <v>0</v>
      </c>
      <c r="S41" s="75">
        <v>0</v>
      </c>
      <c r="T41" s="76">
        <v>1.3599999999999999E-2</v>
      </c>
      <c r="U41" s="75">
        <v>298.29000000000002</v>
      </c>
      <c r="V41" s="76">
        <v>5.0000000000000001E-4</v>
      </c>
      <c r="W41" s="75">
        <v>9.98</v>
      </c>
      <c r="X41" s="76">
        <v>0.84609999999999996</v>
      </c>
      <c r="Y41" s="75">
        <v>18623.919999999998</v>
      </c>
      <c r="Z41" s="77">
        <v>40634.5</v>
      </c>
    </row>
    <row r="42" spans="2:26">
      <c r="B42" s="72" t="s">
        <v>194</v>
      </c>
      <c r="C42" s="73" t="s">
        <v>195</v>
      </c>
      <c r="D42" s="74" t="s">
        <v>71</v>
      </c>
      <c r="E42" s="75">
        <v>18342.150000000001</v>
      </c>
      <c r="F42" s="76">
        <v>0.7974</v>
      </c>
      <c r="G42" s="75">
        <v>14626.03</v>
      </c>
      <c r="H42" s="76">
        <v>4.02E-2</v>
      </c>
      <c r="I42" s="75">
        <v>736.74</v>
      </c>
      <c r="J42" s="76">
        <v>1.2999999999999999E-3</v>
      </c>
      <c r="K42" s="75">
        <v>23.76</v>
      </c>
      <c r="L42" s="76">
        <v>0</v>
      </c>
      <c r="M42" s="75">
        <v>0</v>
      </c>
      <c r="N42" s="76">
        <v>0</v>
      </c>
      <c r="O42" s="75">
        <v>0</v>
      </c>
      <c r="P42" s="76">
        <v>2.0000000000000001E-4</v>
      </c>
      <c r="Q42" s="75">
        <v>3.91</v>
      </c>
      <c r="R42" s="76">
        <v>0</v>
      </c>
      <c r="S42" s="75">
        <v>0</v>
      </c>
      <c r="T42" s="76">
        <v>1.6299999999999999E-2</v>
      </c>
      <c r="U42" s="75">
        <v>298.29000000000002</v>
      </c>
      <c r="V42" s="76">
        <v>5.0000000000000001E-4</v>
      </c>
      <c r="W42" s="75">
        <v>9.98</v>
      </c>
      <c r="X42" s="76">
        <v>0.85589999999999999</v>
      </c>
      <c r="Y42" s="75">
        <v>15698.72</v>
      </c>
      <c r="Z42" s="77">
        <v>34040.870000000003</v>
      </c>
    </row>
    <row r="43" spans="2:26">
      <c r="B43" s="72" t="s">
        <v>196</v>
      </c>
      <c r="C43" s="73" t="s">
        <v>197</v>
      </c>
      <c r="D43" s="74" t="s">
        <v>71</v>
      </c>
      <c r="E43" s="75">
        <v>12002</v>
      </c>
      <c r="F43" s="76">
        <v>0.80069999999999997</v>
      </c>
      <c r="G43" s="75">
        <v>9610</v>
      </c>
      <c r="H43" s="76">
        <v>6.1400000000000003E-2</v>
      </c>
      <c r="I43" s="75">
        <v>736.74</v>
      </c>
      <c r="J43" s="76">
        <v>2.2000000000000001E-3</v>
      </c>
      <c r="K43" s="75">
        <v>26.02</v>
      </c>
      <c r="L43" s="76">
        <v>0</v>
      </c>
      <c r="M43" s="75">
        <v>0</v>
      </c>
      <c r="N43" s="76">
        <v>0</v>
      </c>
      <c r="O43" s="75">
        <v>0</v>
      </c>
      <c r="P43" s="76">
        <v>2.9999999999999997E-4</v>
      </c>
      <c r="Q43" s="75">
        <v>4.09</v>
      </c>
      <c r="R43" s="76">
        <v>0</v>
      </c>
      <c r="S43" s="75">
        <v>0</v>
      </c>
      <c r="T43" s="76">
        <v>2.4899999999999999E-2</v>
      </c>
      <c r="U43" s="75">
        <v>298.29000000000002</v>
      </c>
      <c r="V43" s="76">
        <v>8.0000000000000004E-4</v>
      </c>
      <c r="W43" s="75">
        <v>9.98</v>
      </c>
      <c r="X43" s="76">
        <v>0.89029999999999998</v>
      </c>
      <c r="Y43" s="75">
        <v>10685.12</v>
      </c>
      <c r="Z43" s="77">
        <v>22687.119999999999</v>
      </c>
    </row>
    <row r="44" spans="2:26">
      <c r="B44" s="72" t="s">
        <v>198</v>
      </c>
      <c r="C44" s="73" t="s">
        <v>199</v>
      </c>
      <c r="D44" s="74" t="s">
        <v>71</v>
      </c>
      <c r="E44" s="75">
        <v>12712.69</v>
      </c>
      <c r="F44" s="76">
        <v>0.80069999999999997</v>
      </c>
      <c r="G44" s="75">
        <v>10179.049999999999</v>
      </c>
      <c r="H44" s="76">
        <v>5.8000000000000003E-2</v>
      </c>
      <c r="I44" s="75">
        <v>736.74</v>
      </c>
      <c r="J44" s="76">
        <v>2E-3</v>
      </c>
      <c r="K44" s="75">
        <v>26.02</v>
      </c>
      <c r="L44" s="76">
        <v>0</v>
      </c>
      <c r="M44" s="75">
        <v>0</v>
      </c>
      <c r="N44" s="76">
        <v>0</v>
      </c>
      <c r="O44" s="75">
        <v>0</v>
      </c>
      <c r="P44" s="76">
        <v>2.9999999999999997E-4</v>
      </c>
      <c r="Q44" s="75">
        <v>4.09</v>
      </c>
      <c r="R44" s="76">
        <v>0</v>
      </c>
      <c r="S44" s="75">
        <v>0</v>
      </c>
      <c r="T44" s="76">
        <v>2.35E-2</v>
      </c>
      <c r="U44" s="75">
        <v>298.29000000000002</v>
      </c>
      <c r="V44" s="76">
        <v>8.0000000000000004E-4</v>
      </c>
      <c r="W44" s="75">
        <v>9.98</v>
      </c>
      <c r="X44" s="76">
        <v>0.88529999999999998</v>
      </c>
      <c r="Y44" s="75">
        <v>11254.18</v>
      </c>
      <c r="Z44" s="77">
        <v>23966.87</v>
      </c>
    </row>
    <row r="45" spans="2:26">
      <c r="B45" s="72" t="s">
        <v>200</v>
      </c>
      <c r="C45" s="73" t="s">
        <v>201</v>
      </c>
      <c r="D45" s="74" t="s">
        <v>71</v>
      </c>
      <c r="E45" s="75">
        <v>15546.63</v>
      </c>
      <c r="F45" s="76">
        <v>0.80069999999999997</v>
      </c>
      <c r="G45" s="75">
        <v>12448.18</v>
      </c>
      <c r="H45" s="76">
        <v>4.7399999999999998E-2</v>
      </c>
      <c r="I45" s="75">
        <v>736.74</v>
      </c>
      <c r="J45" s="76">
        <v>1.6999999999999999E-3</v>
      </c>
      <c r="K45" s="75">
        <v>26.02</v>
      </c>
      <c r="L45" s="76">
        <v>0</v>
      </c>
      <c r="M45" s="75">
        <v>0</v>
      </c>
      <c r="N45" s="76">
        <v>0</v>
      </c>
      <c r="O45" s="75">
        <v>0</v>
      </c>
      <c r="P45" s="76">
        <v>2.9999999999999997E-4</v>
      </c>
      <c r="Q45" s="75">
        <v>4.09</v>
      </c>
      <c r="R45" s="76">
        <v>0</v>
      </c>
      <c r="S45" s="75">
        <v>0</v>
      </c>
      <c r="T45" s="76">
        <v>1.9199999999999998E-2</v>
      </c>
      <c r="U45" s="75">
        <v>298.29000000000002</v>
      </c>
      <c r="V45" s="76">
        <v>5.9999999999999995E-4</v>
      </c>
      <c r="W45" s="75">
        <v>9.98</v>
      </c>
      <c r="X45" s="76">
        <v>0.86990000000000001</v>
      </c>
      <c r="Y45" s="75">
        <v>13523.3</v>
      </c>
      <c r="Z45" s="77">
        <v>29069.93</v>
      </c>
    </row>
    <row r="46" spans="2:26">
      <c r="B46" s="72" t="s">
        <v>202</v>
      </c>
      <c r="C46" s="73" t="s">
        <v>203</v>
      </c>
      <c r="D46" s="74" t="s">
        <v>71</v>
      </c>
      <c r="E46" s="75">
        <v>12002</v>
      </c>
      <c r="F46" s="76">
        <v>0.7974</v>
      </c>
      <c r="G46" s="75">
        <v>9570.39</v>
      </c>
      <c r="H46" s="76">
        <v>6.1400000000000003E-2</v>
      </c>
      <c r="I46" s="75">
        <v>736.74</v>
      </c>
      <c r="J46" s="76">
        <v>2.2000000000000001E-3</v>
      </c>
      <c r="K46" s="75">
        <v>26.02</v>
      </c>
      <c r="L46" s="76">
        <v>0</v>
      </c>
      <c r="M46" s="75">
        <v>0</v>
      </c>
      <c r="N46" s="76">
        <v>0</v>
      </c>
      <c r="O46" s="75">
        <v>0</v>
      </c>
      <c r="P46" s="76">
        <v>2.9999999999999997E-4</v>
      </c>
      <c r="Q46" s="75">
        <v>3.91</v>
      </c>
      <c r="R46" s="76">
        <v>0</v>
      </c>
      <c r="S46" s="75">
        <v>0</v>
      </c>
      <c r="T46" s="76">
        <v>2.4899999999999999E-2</v>
      </c>
      <c r="U46" s="75">
        <v>298.29000000000002</v>
      </c>
      <c r="V46" s="76">
        <v>8.0000000000000004E-4</v>
      </c>
      <c r="W46" s="75">
        <v>9.98</v>
      </c>
      <c r="X46" s="76">
        <v>0.88700000000000001</v>
      </c>
      <c r="Y46" s="75">
        <v>10645.34</v>
      </c>
      <c r="Z46" s="77">
        <v>22647.34</v>
      </c>
    </row>
    <row r="47" spans="2:26">
      <c r="B47" s="72" t="s">
        <v>204</v>
      </c>
      <c r="C47" s="73" t="s">
        <v>205</v>
      </c>
      <c r="D47" s="74" t="s">
        <v>71</v>
      </c>
      <c r="E47" s="75">
        <v>12880.98</v>
      </c>
      <c r="F47" s="76">
        <v>0.7974</v>
      </c>
      <c r="G47" s="75">
        <v>10271.290000000001</v>
      </c>
      <c r="H47" s="76">
        <v>5.7200000000000001E-2</v>
      </c>
      <c r="I47" s="75">
        <v>736.74</v>
      </c>
      <c r="J47" s="76">
        <v>2E-3</v>
      </c>
      <c r="K47" s="75">
        <v>26.02</v>
      </c>
      <c r="L47" s="76">
        <v>0</v>
      </c>
      <c r="M47" s="75">
        <v>0</v>
      </c>
      <c r="N47" s="76">
        <v>0</v>
      </c>
      <c r="O47" s="75">
        <v>0</v>
      </c>
      <c r="P47" s="76">
        <v>2.9999999999999997E-4</v>
      </c>
      <c r="Q47" s="75">
        <v>3.91</v>
      </c>
      <c r="R47" s="76">
        <v>0</v>
      </c>
      <c r="S47" s="75">
        <v>0</v>
      </c>
      <c r="T47" s="76">
        <v>2.3199999999999998E-2</v>
      </c>
      <c r="U47" s="75">
        <v>298.29000000000002</v>
      </c>
      <c r="V47" s="76">
        <v>8.0000000000000004E-4</v>
      </c>
      <c r="W47" s="75">
        <v>9.98</v>
      </c>
      <c r="X47" s="76">
        <v>0.88090000000000002</v>
      </c>
      <c r="Y47" s="75">
        <v>11346.24</v>
      </c>
      <c r="Z47" s="77">
        <v>24227.22</v>
      </c>
    </row>
    <row r="48" spans="2:26">
      <c r="B48" s="72" t="s">
        <v>206</v>
      </c>
      <c r="C48" s="73" t="s">
        <v>207</v>
      </c>
      <c r="D48" s="74" t="s">
        <v>71</v>
      </c>
      <c r="E48" s="75">
        <v>16112.71</v>
      </c>
      <c r="F48" s="76">
        <v>0.7974</v>
      </c>
      <c r="G48" s="75">
        <v>12848.28</v>
      </c>
      <c r="H48" s="76">
        <v>4.5699999999999998E-2</v>
      </c>
      <c r="I48" s="75">
        <v>736.74</v>
      </c>
      <c r="J48" s="76">
        <v>1.6000000000000001E-3</v>
      </c>
      <c r="K48" s="75">
        <v>26.02</v>
      </c>
      <c r="L48" s="76">
        <v>0</v>
      </c>
      <c r="M48" s="75">
        <v>0</v>
      </c>
      <c r="N48" s="76">
        <v>0</v>
      </c>
      <c r="O48" s="75">
        <v>0</v>
      </c>
      <c r="P48" s="76">
        <v>2.0000000000000001E-4</v>
      </c>
      <c r="Q48" s="75">
        <v>3.91</v>
      </c>
      <c r="R48" s="76">
        <v>0</v>
      </c>
      <c r="S48" s="75">
        <v>0</v>
      </c>
      <c r="T48" s="76">
        <v>1.8499999999999999E-2</v>
      </c>
      <c r="U48" s="75">
        <v>298.29000000000002</v>
      </c>
      <c r="V48" s="76">
        <v>5.9999999999999995E-4</v>
      </c>
      <c r="W48" s="75">
        <v>9.98</v>
      </c>
      <c r="X48" s="76">
        <v>0.86409999999999998</v>
      </c>
      <c r="Y48" s="75">
        <v>13923.22</v>
      </c>
      <c r="Z48" s="77">
        <v>30035.94</v>
      </c>
    </row>
    <row r="49" spans="2:26">
      <c r="B49" s="72" t="s">
        <v>208</v>
      </c>
      <c r="C49" s="73" t="s">
        <v>209</v>
      </c>
      <c r="D49" s="74" t="s">
        <v>71</v>
      </c>
      <c r="E49" s="75">
        <v>12002</v>
      </c>
      <c r="F49" s="76">
        <v>0.80069999999999997</v>
      </c>
      <c r="G49" s="75">
        <v>9610</v>
      </c>
      <c r="H49" s="76">
        <v>6.1400000000000003E-2</v>
      </c>
      <c r="I49" s="75">
        <v>736.74</v>
      </c>
      <c r="J49" s="76">
        <v>2.2000000000000001E-3</v>
      </c>
      <c r="K49" s="75">
        <v>26.02</v>
      </c>
      <c r="L49" s="76">
        <v>0</v>
      </c>
      <c r="M49" s="75">
        <v>0</v>
      </c>
      <c r="N49" s="76">
        <v>0</v>
      </c>
      <c r="O49" s="75">
        <v>0</v>
      </c>
      <c r="P49" s="76">
        <v>2.9999999999999997E-4</v>
      </c>
      <c r="Q49" s="75">
        <v>4.09</v>
      </c>
      <c r="R49" s="76">
        <v>0</v>
      </c>
      <c r="S49" s="75">
        <v>0</v>
      </c>
      <c r="T49" s="76">
        <v>2.4899999999999999E-2</v>
      </c>
      <c r="U49" s="75">
        <v>298.29000000000002</v>
      </c>
      <c r="V49" s="76">
        <v>8.0000000000000004E-4</v>
      </c>
      <c r="W49" s="75">
        <v>9.98</v>
      </c>
      <c r="X49" s="76">
        <v>0.89029999999999998</v>
      </c>
      <c r="Y49" s="75">
        <v>10685.12</v>
      </c>
      <c r="Z49" s="77">
        <v>22687.119999999999</v>
      </c>
    </row>
    <row r="50" spans="2:26">
      <c r="B50" s="72" t="s">
        <v>210</v>
      </c>
      <c r="C50" s="73" t="s">
        <v>211</v>
      </c>
      <c r="D50" s="74" t="s">
        <v>71</v>
      </c>
      <c r="E50" s="75">
        <v>12712.69</v>
      </c>
      <c r="F50" s="76">
        <v>0.80069999999999997</v>
      </c>
      <c r="G50" s="75">
        <v>10179.049999999999</v>
      </c>
      <c r="H50" s="76">
        <v>5.8000000000000003E-2</v>
      </c>
      <c r="I50" s="75">
        <v>736.74</v>
      </c>
      <c r="J50" s="76">
        <v>2E-3</v>
      </c>
      <c r="K50" s="75">
        <v>26.02</v>
      </c>
      <c r="L50" s="76">
        <v>0</v>
      </c>
      <c r="M50" s="75">
        <v>0</v>
      </c>
      <c r="N50" s="76">
        <v>0</v>
      </c>
      <c r="O50" s="75">
        <v>0</v>
      </c>
      <c r="P50" s="76">
        <v>2.9999999999999997E-4</v>
      </c>
      <c r="Q50" s="75">
        <v>4.09</v>
      </c>
      <c r="R50" s="76">
        <v>0</v>
      </c>
      <c r="S50" s="75">
        <v>0</v>
      </c>
      <c r="T50" s="76">
        <v>2.35E-2</v>
      </c>
      <c r="U50" s="75">
        <v>298.29000000000002</v>
      </c>
      <c r="V50" s="76">
        <v>8.0000000000000004E-4</v>
      </c>
      <c r="W50" s="75">
        <v>9.98</v>
      </c>
      <c r="X50" s="76">
        <v>0.88529999999999998</v>
      </c>
      <c r="Y50" s="75">
        <v>11254.18</v>
      </c>
      <c r="Z50" s="77">
        <v>23966.87</v>
      </c>
    </row>
    <row r="51" spans="2:26">
      <c r="B51" s="72" t="s">
        <v>212</v>
      </c>
      <c r="C51" s="73" t="s">
        <v>213</v>
      </c>
      <c r="D51" s="74" t="s">
        <v>71</v>
      </c>
      <c r="E51" s="75">
        <v>15546.63</v>
      </c>
      <c r="F51" s="76">
        <v>0.80069999999999997</v>
      </c>
      <c r="G51" s="75">
        <v>12448.18</v>
      </c>
      <c r="H51" s="76">
        <v>4.7399999999999998E-2</v>
      </c>
      <c r="I51" s="75">
        <v>736.74</v>
      </c>
      <c r="J51" s="76">
        <v>1.6999999999999999E-3</v>
      </c>
      <c r="K51" s="75">
        <v>26.02</v>
      </c>
      <c r="L51" s="76">
        <v>0</v>
      </c>
      <c r="M51" s="75">
        <v>0</v>
      </c>
      <c r="N51" s="76">
        <v>0</v>
      </c>
      <c r="O51" s="75">
        <v>0</v>
      </c>
      <c r="P51" s="76">
        <v>2.9999999999999997E-4</v>
      </c>
      <c r="Q51" s="75">
        <v>4.09</v>
      </c>
      <c r="R51" s="76">
        <v>0</v>
      </c>
      <c r="S51" s="75">
        <v>0</v>
      </c>
      <c r="T51" s="76">
        <v>1.9199999999999998E-2</v>
      </c>
      <c r="U51" s="75">
        <v>298.29000000000002</v>
      </c>
      <c r="V51" s="76">
        <v>5.9999999999999995E-4</v>
      </c>
      <c r="W51" s="75">
        <v>9.98</v>
      </c>
      <c r="X51" s="76">
        <v>0.86990000000000001</v>
      </c>
      <c r="Y51" s="75">
        <v>13523.3</v>
      </c>
      <c r="Z51" s="77">
        <v>29069.93</v>
      </c>
    </row>
    <row r="52" spans="2:26">
      <c r="B52" s="72" t="s">
        <v>214</v>
      </c>
      <c r="C52" s="73" t="s">
        <v>215</v>
      </c>
      <c r="D52" s="74" t="s">
        <v>71</v>
      </c>
      <c r="E52" s="75">
        <v>10327.65</v>
      </c>
      <c r="F52" s="76">
        <v>0.80049999999999999</v>
      </c>
      <c r="G52" s="75">
        <v>8267.2800000000007</v>
      </c>
      <c r="H52" s="76">
        <v>6.8699999999999997E-2</v>
      </c>
      <c r="I52" s="75">
        <v>709.66</v>
      </c>
      <c r="J52" s="76">
        <v>2.5000000000000001E-3</v>
      </c>
      <c r="K52" s="75">
        <v>26.02</v>
      </c>
      <c r="L52" s="76">
        <v>0</v>
      </c>
      <c r="M52" s="75">
        <v>0</v>
      </c>
      <c r="N52" s="76">
        <v>0</v>
      </c>
      <c r="O52" s="75">
        <v>0</v>
      </c>
      <c r="P52" s="76">
        <v>2.9999999999999997E-4</v>
      </c>
      <c r="Q52" s="75">
        <v>3.56</v>
      </c>
      <c r="R52" s="76">
        <v>0</v>
      </c>
      <c r="S52" s="75">
        <v>0</v>
      </c>
      <c r="T52" s="76">
        <v>2.8899999999999999E-2</v>
      </c>
      <c r="U52" s="75">
        <v>298.29000000000002</v>
      </c>
      <c r="V52" s="76">
        <v>1E-3</v>
      </c>
      <c r="W52" s="75">
        <v>9.98</v>
      </c>
      <c r="X52" s="76">
        <v>0.90190000000000003</v>
      </c>
      <c r="Y52" s="75">
        <v>9314.7900000000009</v>
      </c>
      <c r="Z52" s="77">
        <v>19642.439999999999</v>
      </c>
    </row>
    <row r="53" spans="2:26">
      <c r="B53" s="72" t="s">
        <v>216</v>
      </c>
      <c r="C53" s="73" t="s">
        <v>217</v>
      </c>
      <c r="D53" s="74" t="s">
        <v>71</v>
      </c>
      <c r="E53" s="75">
        <v>12092.09</v>
      </c>
      <c r="F53" s="76">
        <v>0.80049999999999999</v>
      </c>
      <c r="G53" s="75">
        <v>9679.7199999999993</v>
      </c>
      <c r="H53" s="76">
        <v>5.8700000000000002E-2</v>
      </c>
      <c r="I53" s="75">
        <v>709.66</v>
      </c>
      <c r="J53" s="76">
        <v>2.2000000000000001E-3</v>
      </c>
      <c r="K53" s="75">
        <v>26.02</v>
      </c>
      <c r="L53" s="76">
        <v>0</v>
      </c>
      <c r="M53" s="75">
        <v>0</v>
      </c>
      <c r="N53" s="76">
        <v>0</v>
      </c>
      <c r="O53" s="75">
        <v>0</v>
      </c>
      <c r="P53" s="76">
        <v>2.9999999999999997E-4</v>
      </c>
      <c r="Q53" s="75">
        <v>3.56</v>
      </c>
      <c r="R53" s="76">
        <v>0</v>
      </c>
      <c r="S53" s="75">
        <v>0</v>
      </c>
      <c r="T53" s="76">
        <v>2.47E-2</v>
      </c>
      <c r="U53" s="75">
        <v>298.29000000000002</v>
      </c>
      <c r="V53" s="76">
        <v>8.0000000000000004E-4</v>
      </c>
      <c r="W53" s="75">
        <v>9.98</v>
      </c>
      <c r="X53" s="76">
        <v>0.8871</v>
      </c>
      <c r="Y53" s="75">
        <v>10727.23</v>
      </c>
      <c r="Z53" s="77">
        <v>22819.32</v>
      </c>
    </row>
    <row r="54" spans="2:26">
      <c r="B54" s="72" t="s">
        <v>218</v>
      </c>
      <c r="C54" s="73" t="s">
        <v>219</v>
      </c>
      <c r="D54" s="74" t="s">
        <v>71</v>
      </c>
      <c r="E54" s="75">
        <v>13856.53</v>
      </c>
      <c r="F54" s="76">
        <v>0.80049999999999999</v>
      </c>
      <c r="G54" s="75">
        <v>11092.16</v>
      </c>
      <c r="H54" s="76">
        <v>5.1200000000000002E-2</v>
      </c>
      <c r="I54" s="75">
        <v>709.66</v>
      </c>
      <c r="J54" s="76">
        <v>1.9E-3</v>
      </c>
      <c r="K54" s="75">
        <v>26.02</v>
      </c>
      <c r="L54" s="76">
        <v>0</v>
      </c>
      <c r="M54" s="75">
        <v>0</v>
      </c>
      <c r="N54" s="76">
        <v>0</v>
      </c>
      <c r="O54" s="75">
        <v>0</v>
      </c>
      <c r="P54" s="76">
        <v>2.9999999999999997E-4</v>
      </c>
      <c r="Q54" s="75">
        <v>3.56</v>
      </c>
      <c r="R54" s="76">
        <v>0</v>
      </c>
      <c r="S54" s="75">
        <v>0</v>
      </c>
      <c r="T54" s="76">
        <v>2.1499999999999998E-2</v>
      </c>
      <c r="U54" s="75">
        <v>298.29000000000002</v>
      </c>
      <c r="V54" s="76">
        <v>6.9999999999999999E-4</v>
      </c>
      <c r="W54" s="75">
        <v>9.98</v>
      </c>
      <c r="X54" s="76">
        <v>0.87609999999999999</v>
      </c>
      <c r="Y54" s="75">
        <v>12139.66</v>
      </c>
      <c r="Z54" s="77">
        <v>25996.2</v>
      </c>
    </row>
    <row r="55" spans="2:26">
      <c r="B55" s="72" t="s">
        <v>220</v>
      </c>
      <c r="C55" s="73" t="s">
        <v>221</v>
      </c>
      <c r="D55" s="74" t="s">
        <v>71</v>
      </c>
      <c r="E55" s="75">
        <v>3135.13</v>
      </c>
      <c r="F55" s="76">
        <v>0.79510000000000003</v>
      </c>
      <c r="G55" s="75">
        <v>2492.7399999999998</v>
      </c>
      <c r="H55" s="76">
        <v>0.23499999999999999</v>
      </c>
      <c r="I55" s="75">
        <v>736.74</v>
      </c>
      <c r="J55" s="76">
        <v>8.3000000000000001E-3</v>
      </c>
      <c r="K55" s="75">
        <v>26.02</v>
      </c>
      <c r="L55" s="76">
        <v>0</v>
      </c>
      <c r="M55" s="75">
        <v>0</v>
      </c>
      <c r="N55" s="76">
        <v>9.9000000000000008E-3</v>
      </c>
      <c r="O55" s="75">
        <v>30.92</v>
      </c>
      <c r="P55" s="76">
        <v>8.9999999999999998E-4</v>
      </c>
      <c r="Q55" s="75">
        <v>2.67</v>
      </c>
      <c r="R55" s="76">
        <v>0</v>
      </c>
      <c r="S55" s="75">
        <v>0</v>
      </c>
      <c r="T55" s="76">
        <v>9.5100000000000004E-2</v>
      </c>
      <c r="U55" s="75">
        <v>298.29000000000002</v>
      </c>
      <c r="V55" s="76">
        <v>3.2000000000000002E-3</v>
      </c>
      <c r="W55" s="75">
        <v>9.98</v>
      </c>
      <c r="X55" s="76">
        <v>1.1474</v>
      </c>
      <c r="Y55" s="75">
        <v>3597.36</v>
      </c>
      <c r="Z55" s="77">
        <v>6732.49</v>
      </c>
    </row>
    <row r="56" spans="2:26">
      <c r="B56" s="72" t="s">
        <v>222</v>
      </c>
      <c r="C56" s="73" t="s">
        <v>223</v>
      </c>
      <c r="D56" s="74" t="s">
        <v>71</v>
      </c>
      <c r="E56" s="75">
        <v>4180.17</v>
      </c>
      <c r="F56" s="76">
        <v>0.79510000000000003</v>
      </c>
      <c r="G56" s="75">
        <v>3323.65</v>
      </c>
      <c r="H56" s="76">
        <v>0.1762</v>
      </c>
      <c r="I56" s="75">
        <v>736.74</v>
      </c>
      <c r="J56" s="76">
        <v>6.1999999999999998E-3</v>
      </c>
      <c r="K56" s="75">
        <v>26.02</v>
      </c>
      <c r="L56" s="76">
        <v>0</v>
      </c>
      <c r="M56" s="75">
        <v>0</v>
      </c>
      <c r="N56" s="76">
        <v>0</v>
      </c>
      <c r="O56" s="75">
        <v>0</v>
      </c>
      <c r="P56" s="76">
        <v>5.9999999999999995E-4</v>
      </c>
      <c r="Q56" s="75">
        <v>2.67</v>
      </c>
      <c r="R56" s="76">
        <v>0</v>
      </c>
      <c r="S56" s="75">
        <v>0</v>
      </c>
      <c r="T56" s="76">
        <v>7.1400000000000005E-2</v>
      </c>
      <c r="U56" s="75">
        <v>298.29000000000002</v>
      </c>
      <c r="V56" s="76">
        <v>2.3999999999999998E-3</v>
      </c>
      <c r="W56" s="75">
        <v>9.98</v>
      </c>
      <c r="X56" s="76">
        <v>1.052</v>
      </c>
      <c r="Y56" s="75">
        <v>4397.3500000000004</v>
      </c>
      <c r="Z56" s="77">
        <v>8577.52</v>
      </c>
    </row>
    <row r="57" spans="2:26">
      <c r="B57" s="72" t="s">
        <v>224</v>
      </c>
      <c r="C57" s="73" t="s">
        <v>225</v>
      </c>
      <c r="D57" s="74" t="s">
        <v>71</v>
      </c>
      <c r="E57" s="75">
        <v>8000.57</v>
      </c>
      <c r="F57" s="76">
        <v>0.79510000000000003</v>
      </c>
      <c r="G57" s="75">
        <v>6361.26</v>
      </c>
      <c r="H57" s="76">
        <v>9.2100000000000001E-2</v>
      </c>
      <c r="I57" s="75">
        <v>736.74</v>
      </c>
      <c r="J57" s="76">
        <v>3.3E-3</v>
      </c>
      <c r="K57" s="75">
        <v>26.02</v>
      </c>
      <c r="L57" s="76">
        <v>0</v>
      </c>
      <c r="M57" s="75">
        <v>0</v>
      </c>
      <c r="N57" s="76">
        <v>0</v>
      </c>
      <c r="O57" s="75">
        <v>0</v>
      </c>
      <c r="P57" s="76">
        <v>2.9999999999999997E-4</v>
      </c>
      <c r="Q57" s="75">
        <v>2.67</v>
      </c>
      <c r="R57" s="76">
        <v>0</v>
      </c>
      <c r="S57" s="75">
        <v>0</v>
      </c>
      <c r="T57" s="76">
        <v>3.73E-2</v>
      </c>
      <c r="U57" s="75">
        <v>298.29000000000002</v>
      </c>
      <c r="V57" s="76">
        <v>1.1999999999999999E-3</v>
      </c>
      <c r="W57" s="75">
        <v>9.98</v>
      </c>
      <c r="X57" s="76">
        <v>0.92930000000000001</v>
      </c>
      <c r="Y57" s="75">
        <v>7434.96</v>
      </c>
      <c r="Z57" s="77">
        <v>15435.53</v>
      </c>
    </row>
    <row r="58" spans="2:26">
      <c r="B58" s="72" t="s">
        <v>226</v>
      </c>
      <c r="C58" s="73" t="s">
        <v>227</v>
      </c>
      <c r="D58" s="74" t="s">
        <v>71</v>
      </c>
      <c r="E58" s="75">
        <v>2380.54</v>
      </c>
      <c r="F58" s="76">
        <v>0.80330000000000001</v>
      </c>
      <c r="G58" s="75">
        <v>1912.29</v>
      </c>
      <c r="H58" s="76">
        <v>0.3095</v>
      </c>
      <c r="I58" s="75">
        <v>736.74</v>
      </c>
      <c r="J58" s="76">
        <v>1.23E-2</v>
      </c>
      <c r="K58" s="75">
        <v>29.17</v>
      </c>
      <c r="L58" s="76">
        <v>0</v>
      </c>
      <c r="M58" s="75">
        <v>0</v>
      </c>
      <c r="N58" s="76">
        <v>3.2000000000000001E-2</v>
      </c>
      <c r="O58" s="75">
        <v>76.2</v>
      </c>
      <c r="P58" s="76">
        <v>1.6999999999999999E-3</v>
      </c>
      <c r="Q58" s="75">
        <v>4.0599999999999996</v>
      </c>
      <c r="R58" s="76">
        <v>0</v>
      </c>
      <c r="S58" s="75">
        <v>0</v>
      </c>
      <c r="T58" s="76">
        <v>0.12529999999999999</v>
      </c>
      <c r="U58" s="75">
        <v>298.29000000000002</v>
      </c>
      <c r="V58" s="76">
        <v>4.1999999999999997E-3</v>
      </c>
      <c r="W58" s="75">
        <v>9.98</v>
      </c>
      <c r="X58" s="76">
        <v>1.2882</v>
      </c>
      <c r="Y58" s="75">
        <v>3066.73</v>
      </c>
      <c r="Z58" s="77">
        <v>5447.28</v>
      </c>
    </row>
    <row r="59" spans="2:26">
      <c r="B59" s="72" t="s">
        <v>228</v>
      </c>
      <c r="C59" s="73" t="s">
        <v>229</v>
      </c>
      <c r="D59" s="74" t="s">
        <v>71</v>
      </c>
      <c r="E59" s="75">
        <v>12002</v>
      </c>
      <c r="F59" s="76">
        <v>0.78990000000000005</v>
      </c>
      <c r="G59" s="75">
        <v>9480.3799999999992</v>
      </c>
      <c r="H59" s="76">
        <v>6.1400000000000003E-2</v>
      </c>
      <c r="I59" s="75">
        <v>736.74</v>
      </c>
      <c r="J59" s="76">
        <v>2.2000000000000001E-3</v>
      </c>
      <c r="K59" s="75">
        <v>26.02</v>
      </c>
      <c r="L59" s="76">
        <v>0</v>
      </c>
      <c r="M59" s="75">
        <v>0</v>
      </c>
      <c r="N59" s="76">
        <v>0</v>
      </c>
      <c r="O59" s="75">
        <v>0</v>
      </c>
      <c r="P59" s="76">
        <v>2.0000000000000001E-4</v>
      </c>
      <c r="Q59" s="75">
        <v>2.19</v>
      </c>
      <c r="R59" s="76">
        <v>0</v>
      </c>
      <c r="S59" s="75">
        <v>0</v>
      </c>
      <c r="T59" s="76">
        <v>2.4899999999999999E-2</v>
      </c>
      <c r="U59" s="75">
        <v>298.29000000000002</v>
      </c>
      <c r="V59" s="76">
        <v>8.0000000000000004E-4</v>
      </c>
      <c r="W59" s="75">
        <v>9.98</v>
      </c>
      <c r="X59" s="76">
        <v>0.87929999999999997</v>
      </c>
      <c r="Y59" s="75">
        <v>10553.6</v>
      </c>
      <c r="Z59" s="77">
        <v>22555.599999999999</v>
      </c>
    </row>
    <row r="60" spans="2:26">
      <c r="B60" s="72" t="s">
        <v>230</v>
      </c>
      <c r="C60" s="73" t="s">
        <v>231</v>
      </c>
      <c r="D60" s="74" t="s">
        <v>71</v>
      </c>
      <c r="E60" s="75">
        <v>5285.59</v>
      </c>
      <c r="F60" s="76">
        <v>0.79449999999999998</v>
      </c>
      <c r="G60" s="75">
        <v>4199.3999999999996</v>
      </c>
      <c r="H60" s="76">
        <v>0.1394</v>
      </c>
      <c r="I60" s="75">
        <v>736.74</v>
      </c>
      <c r="J60" s="76">
        <v>4.8999999999999998E-3</v>
      </c>
      <c r="K60" s="75">
        <v>26.02</v>
      </c>
      <c r="L60" s="76">
        <v>0</v>
      </c>
      <c r="M60" s="75">
        <v>0</v>
      </c>
      <c r="N60" s="76">
        <v>0</v>
      </c>
      <c r="O60" s="75">
        <v>0</v>
      </c>
      <c r="P60" s="76">
        <v>5.9999999999999995E-4</v>
      </c>
      <c r="Q60" s="75">
        <v>3.2</v>
      </c>
      <c r="R60" s="76">
        <v>0</v>
      </c>
      <c r="S60" s="75">
        <v>0</v>
      </c>
      <c r="T60" s="76">
        <v>5.6399999999999999E-2</v>
      </c>
      <c r="U60" s="75">
        <v>298.29000000000002</v>
      </c>
      <c r="V60" s="76">
        <v>1.9E-3</v>
      </c>
      <c r="W60" s="75">
        <v>9.98</v>
      </c>
      <c r="X60" s="76">
        <v>0.99770000000000003</v>
      </c>
      <c r="Y60" s="75">
        <v>5273.63</v>
      </c>
      <c r="Z60" s="77">
        <v>10559.22</v>
      </c>
    </row>
    <row r="61" spans="2:26">
      <c r="B61" s="72" t="s">
        <v>232</v>
      </c>
      <c r="C61" s="73" t="s">
        <v>233</v>
      </c>
      <c r="D61" s="74" t="s">
        <v>71</v>
      </c>
      <c r="E61" s="75">
        <v>7047.45</v>
      </c>
      <c r="F61" s="76">
        <v>0.79449999999999998</v>
      </c>
      <c r="G61" s="75">
        <v>5599.2</v>
      </c>
      <c r="H61" s="76">
        <v>0.1045</v>
      </c>
      <c r="I61" s="75">
        <v>736.74</v>
      </c>
      <c r="J61" s="76">
        <v>3.7000000000000002E-3</v>
      </c>
      <c r="K61" s="75">
        <v>26.02</v>
      </c>
      <c r="L61" s="76">
        <v>0</v>
      </c>
      <c r="M61" s="75">
        <v>0</v>
      </c>
      <c r="N61" s="76">
        <v>0</v>
      </c>
      <c r="O61" s="75">
        <v>0</v>
      </c>
      <c r="P61" s="76">
        <v>5.0000000000000001E-4</v>
      </c>
      <c r="Q61" s="75">
        <v>3.2</v>
      </c>
      <c r="R61" s="76">
        <v>0</v>
      </c>
      <c r="S61" s="75">
        <v>0</v>
      </c>
      <c r="T61" s="76">
        <v>4.2299999999999997E-2</v>
      </c>
      <c r="U61" s="75">
        <v>298.29000000000002</v>
      </c>
      <c r="V61" s="76">
        <v>1.4E-3</v>
      </c>
      <c r="W61" s="75">
        <v>9.98</v>
      </c>
      <c r="X61" s="76">
        <v>0.94689999999999996</v>
      </c>
      <c r="Y61" s="75">
        <v>6673.43</v>
      </c>
      <c r="Z61" s="77">
        <v>13720.88</v>
      </c>
    </row>
    <row r="62" spans="2:26">
      <c r="B62" s="72" t="s">
        <v>234</v>
      </c>
      <c r="C62" s="73" t="s">
        <v>235</v>
      </c>
      <c r="D62" s="74" t="s">
        <v>71</v>
      </c>
      <c r="E62" s="75">
        <v>11832.15</v>
      </c>
      <c r="F62" s="76">
        <v>0.79449999999999998</v>
      </c>
      <c r="G62" s="75">
        <v>9400.64</v>
      </c>
      <c r="H62" s="76">
        <v>6.2300000000000001E-2</v>
      </c>
      <c r="I62" s="75">
        <v>736.74</v>
      </c>
      <c r="J62" s="76">
        <v>2.2000000000000001E-3</v>
      </c>
      <c r="K62" s="75">
        <v>26.02</v>
      </c>
      <c r="L62" s="76">
        <v>0</v>
      </c>
      <c r="M62" s="75">
        <v>0</v>
      </c>
      <c r="N62" s="76">
        <v>0</v>
      </c>
      <c r="O62" s="75">
        <v>0</v>
      </c>
      <c r="P62" s="76">
        <v>2.9999999999999997E-4</v>
      </c>
      <c r="Q62" s="75">
        <v>3.2</v>
      </c>
      <c r="R62" s="76">
        <v>0</v>
      </c>
      <c r="S62" s="75">
        <v>0</v>
      </c>
      <c r="T62" s="76">
        <v>2.52E-2</v>
      </c>
      <c r="U62" s="75">
        <v>298.29000000000002</v>
      </c>
      <c r="V62" s="76">
        <v>8.0000000000000004E-4</v>
      </c>
      <c r="W62" s="75">
        <v>9.98</v>
      </c>
      <c r="X62" s="76">
        <v>0.88529999999999998</v>
      </c>
      <c r="Y62" s="75">
        <v>10474.879999999999</v>
      </c>
      <c r="Z62" s="77">
        <v>22307.03</v>
      </c>
    </row>
    <row r="63" spans="2:26">
      <c r="B63" s="72" t="s">
        <v>236</v>
      </c>
      <c r="C63" s="73" t="s">
        <v>237</v>
      </c>
      <c r="D63" s="74" t="s">
        <v>71</v>
      </c>
      <c r="E63" s="75">
        <v>2380.65</v>
      </c>
      <c r="F63" s="76">
        <v>0.80500000000000005</v>
      </c>
      <c r="G63" s="75">
        <v>1916.42</v>
      </c>
      <c r="H63" s="76">
        <v>0.3095</v>
      </c>
      <c r="I63" s="75">
        <v>736.74</v>
      </c>
      <c r="J63" s="76">
        <v>1.3299999999999999E-2</v>
      </c>
      <c r="K63" s="75">
        <v>31.68</v>
      </c>
      <c r="L63" s="76">
        <v>0</v>
      </c>
      <c r="M63" s="75">
        <v>0</v>
      </c>
      <c r="N63" s="76">
        <v>3.2000000000000001E-2</v>
      </c>
      <c r="O63" s="75">
        <v>76.19</v>
      </c>
      <c r="P63" s="76">
        <v>1.8E-3</v>
      </c>
      <c r="Q63" s="75">
        <v>4.26</v>
      </c>
      <c r="R63" s="76">
        <v>0</v>
      </c>
      <c r="S63" s="75">
        <v>0</v>
      </c>
      <c r="T63" s="76">
        <v>0.12529999999999999</v>
      </c>
      <c r="U63" s="75">
        <v>298.29000000000002</v>
      </c>
      <c r="V63" s="76">
        <v>4.1999999999999997E-3</v>
      </c>
      <c r="W63" s="75">
        <v>9.98</v>
      </c>
      <c r="X63" s="76">
        <v>1.2910999999999999</v>
      </c>
      <c r="Y63" s="75">
        <v>3073.57</v>
      </c>
      <c r="Z63" s="77">
        <v>5454.22</v>
      </c>
    </row>
    <row r="64" spans="2:26">
      <c r="B64" s="72" t="s">
        <v>238</v>
      </c>
      <c r="C64" s="73" t="s">
        <v>239</v>
      </c>
      <c r="D64" s="74" t="s">
        <v>71</v>
      </c>
      <c r="E64" s="75">
        <v>2113.08</v>
      </c>
      <c r="F64" s="76">
        <v>0.80069999999999997</v>
      </c>
      <c r="G64" s="75">
        <v>1691.95</v>
      </c>
      <c r="H64" s="76">
        <v>0.34870000000000001</v>
      </c>
      <c r="I64" s="75">
        <v>736.74</v>
      </c>
      <c r="J64" s="76">
        <v>1.4999999999999999E-2</v>
      </c>
      <c r="K64" s="75">
        <v>31.68</v>
      </c>
      <c r="L64" s="76">
        <v>0</v>
      </c>
      <c r="M64" s="75">
        <v>0</v>
      </c>
      <c r="N64" s="76">
        <v>4.3700000000000003E-2</v>
      </c>
      <c r="O64" s="75">
        <v>92.25</v>
      </c>
      <c r="P64" s="76">
        <v>1.8E-3</v>
      </c>
      <c r="Q64" s="75">
        <v>3.85</v>
      </c>
      <c r="R64" s="76">
        <v>0</v>
      </c>
      <c r="S64" s="75">
        <v>0</v>
      </c>
      <c r="T64" s="76">
        <v>0.14119999999999999</v>
      </c>
      <c r="U64" s="75">
        <v>298.29000000000002</v>
      </c>
      <c r="V64" s="76">
        <v>4.7000000000000002E-3</v>
      </c>
      <c r="W64" s="75">
        <v>9.98</v>
      </c>
      <c r="X64" s="76">
        <v>1.3556999999999999</v>
      </c>
      <c r="Y64" s="75">
        <v>2864.73</v>
      </c>
      <c r="Z64" s="77">
        <v>4977.8100000000004</v>
      </c>
    </row>
    <row r="65" spans="2:26">
      <c r="B65" s="72" t="s">
        <v>240</v>
      </c>
      <c r="C65" s="73" t="s">
        <v>241</v>
      </c>
      <c r="D65" s="74" t="s">
        <v>71</v>
      </c>
      <c r="E65" s="75">
        <v>4748.7299999999996</v>
      </c>
      <c r="F65" s="76">
        <v>0.8024</v>
      </c>
      <c r="G65" s="75">
        <v>3810.38</v>
      </c>
      <c r="H65" s="76">
        <v>0.15509999999999999</v>
      </c>
      <c r="I65" s="75">
        <v>736.74</v>
      </c>
      <c r="J65" s="76">
        <v>5.4999999999999997E-3</v>
      </c>
      <c r="K65" s="75">
        <v>26.02</v>
      </c>
      <c r="L65" s="76">
        <v>0</v>
      </c>
      <c r="M65" s="75">
        <v>0</v>
      </c>
      <c r="N65" s="76">
        <v>0</v>
      </c>
      <c r="O65" s="75">
        <v>0</v>
      </c>
      <c r="P65" s="76">
        <v>1E-3</v>
      </c>
      <c r="Q65" s="75">
        <v>4.5999999999999996</v>
      </c>
      <c r="R65" s="76">
        <v>0</v>
      </c>
      <c r="S65" s="75">
        <v>0</v>
      </c>
      <c r="T65" s="76">
        <v>6.2799999999999995E-2</v>
      </c>
      <c r="U65" s="75">
        <v>298.29000000000002</v>
      </c>
      <c r="V65" s="76">
        <v>2.0999999999999999E-3</v>
      </c>
      <c r="W65" s="75">
        <v>9.98</v>
      </c>
      <c r="X65" s="76">
        <v>1.0288999999999999</v>
      </c>
      <c r="Y65" s="75">
        <v>4886.01</v>
      </c>
      <c r="Z65" s="77">
        <v>9634.74</v>
      </c>
    </row>
    <row r="66" spans="2:26">
      <c r="B66" s="72" t="s">
        <v>242</v>
      </c>
      <c r="C66" s="73" t="s">
        <v>243</v>
      </c>
      <c r="D66" s="74" t="s">
        <v>71</v>
      </c>
      <c r="E66" s="75">
        <v>6331.64</v>
      </c>
      <c r="F66" s="76">
        <v>0.8024</v>
      </c>
      <c r="G66" s="75">
        <v>5080.51</v>
      </c>
      <c r="H66" s="76">
        <v>0.1164</v>
      </c>
      <c r="I66" s="75">
        <v>736.74</v>
      </c>
      <c r="J66" s="76">
        <v>4.1000000000000003E-3</v>
      </c>
      <c r="K66" s="75">
        <v>26.02</v>
      </c>
      <c r="L66" s="76">
        <v>0</v>
      </c>
      <c r="M66" s="75">
        <v>0</v>
      </c>
      <c r="N66" s="76">
        <v>0</v>
      </c>
      <c r="O66" s="75">
        <v>0</v>
      </c>
      <c r="P66" s="76">
        <v>6.9999999999999999E-4</v>
      </c>
      <c r="Q66" s="75">
        <v>4.5999999999999996</v>
      </c>
      <c r="R66" s="76">
        <v>0</v>
      </c>
      <c r="S66" s="75">
        <v>0</v>
      </c>
      <c r="T66" s="76">
        <v>4.7100000000000003E-2</v>
      </c>
      <c r="U66" s="75">
        <v>298.29000000000002</v>
      </c>
      <c r="V66" s="76">
        <v>1.6000000000000001E-3</v>
      </c>
      <c r="W66" s="75">
        <v>9.98</v>
      </c>
      <c r="X66" s="76">
        <v>0.97230000000000005</v>
      </c>
      <c r="Y66" s="75">
        <v>6156.14</v>
      </c>
      <c r="Z66" s="77">
        <v>12487.78</v>
      </c>
    </row>
    <row r="67" spans="2:26">
      <c r="B67" s="72" t="s">
        <v>244</v>
      </c>
      <c r="C67" s="73" t="s">
        <v>245</v>
      </c>
      <c r="D67" s="74" t="s">
        <v>71</v>
      </c>
      <c r="E67" s="75">
        <v>12279.56</v>
      </c>
      <c r="F67" s="76">
        <v>0.8024</v>
      </c>
      <c r="G67" s="75">
        <v>9853.1200000000008</v>
      </c>
      <c r="H67" s="76">
        <v>0.06</v>
      </c>
      <c r="I67" s="75">
        <v>736.74</v>
      </c>
      <c r="J67" s="76">
        <v>2.0999999999999999E-3</v>
      </c>
      <c r="K67" s="75">
        <v>26.02</v>
      </c>
      <c r="L67" s="76">
        <v>0</v>
      </c>
      <c r="M67" s="75">
        <v>0</v>
      </c>
      <c r="N67" s="76">
        <v>0</v>
      </c>
      <c r="O67" s="75">
        <v>0</v>
      </c>
      <c r="P67" s="76">
        <v>4.0000000000000002E-4</v>
      </c>
      <c r="Q67" s="75">
        <v>4.5999999999999996</v>
      </c>
      <c r="R67" s="76">
        <v>0</v>
      </c>
      <c r="S67" s="75">
        <v>0</v>
      </c>
      <c r="T67" s="76">
        <v>2.4299999999999999E-2</v>
      </c>
      <c r="U67" s="75">
        <v>298.29000000000002</v>
      </c>
      <c r="V67" s="76">
        <v>8.0000000000000004E-4</v>
      </c>
      <c r="W67" s="75">
        <v>9.98</v>
      </c>
      <c r="X67" s="76">
        <v>0.89</v>
      </c>
      <c r="Y67" s="75">
        <v>10928.75</v>
      </c>
      <c r="Z67" s="77">
        <v>23208.31</v>
      </c>
    </row>
    <row r="68" spans="2:26">
      <c r="B68" s="72" t="s">
        <v>246</v>
      </c>
      <c r="C68" s="73" t="s">
        <v>247</v>
      </c>
      <c r="D68" s="74" t="s">
        <v>71</v>
      </c>
      <c r="E68" s="75">
        <v>2524.4499999999998</v>
      </c>
      <c r="F68" s="76">
        <v>0.99429999999999996</v>
      </c>
      <c r="G68" s="75">
        <v>2510.06</v>
      </c>
      <c r="H68" s="76">
        <v>0.2918</v>
      </c>
      <c r="I68" s="75">
        <v>736.74</v>
      </c>
      <c r="J68" s="76">
        <v>1.03E-2</v>
      </c>
      <c r="K68" s="75">
        <v>26.02</v>
      </c>
      <c r="L68" s="76">
        <v>0</v>
      </c>
      <c r="M68" s="75">
        <v>0</v>
      </c>
      <c r="N68" s="76">
        <v>2.6800000000000001E-2</v>
      </c>
      <c r="O68" s="75">
        <v>67.569999999999993</v>
      </c>
      <c r="P68" s="76">
        <v>1.03E-2</v>
      </c>
      <c r="Q68" s="75">
        <v>26</v>
      </c>
      <c r="R68" s="76">
        <v>0</v>
      </c>
      <c r="S68" s="75">
        <v>0</v>
      </c>
      <c r="T68" s="76">
        <v>0.1182</v>
      </c>
      <c r="U68" s="75">
        <v>298.29000000000002</v>
      </c>
      <c r="V68" s="76">
        <v>4.0000000000000001E-3</v>
      </c>
      <c r="W68" s="75">
        <v>9.98</v>
      </c>
      <c r="X68" s="76">
        <v>1.4556</v>
      </c>
      <c r="Y68" s="75">
        <v>3674.66</v>
      </c>
      <c r="Z68" s="77">
        <v>6199.11</v>
      </c>
    </row>
    <row r="69" spans="2:26">
      <c r="B69" s="72" t="s">
        <v>248</v>
      </c>
      <c r="C69" s="73" t="s">
        <v>249</v>
      </c>
      <c r="D69" s="74" t="s">
        <v>71</v>
      </c>
      <c r="E69" s="75">
        <v>3365.93</v>
      </c>
      <c r="F69" s="76">
        <v>0.99429999999999996</v>
      </c>
      <c r="G69" s="75">
        <v>3346.75</v>
      </c>
      <c r="H69" s="76">
        <v>0.21890000000000001</v>
      </c>
      <c r="I69" s="75">
        <v>736.74</v>
      </c>
      <c r="J69" s="76">
        <v>7.7000000000000002E-3</v>
      </c>
      <c r="K69" s="75">
        <v>26.02</v>
      </c>
      <c r="L69" s="76">
        <v>0</v>
      </c>
      <c r="M69" s="75">
        <v>0</v>
      </c>
      <c r="N69" s="76">
        <v>5.1000000000000004E-3</v>
      </c>
      <c r="O69" s="75">
        <v>17.079999999999998</v>
      </c>
      <c r="P69" s="76">
        <v>7.7000000000000002E-3</v>
      </c>
      <c r="Q69" s="75">
        <v>26</v>
      </c>
      <c r="R69" s="76">
        <v>0</v>
      </c>
      <c r="S69" s="75">
        <v>0</v>
      </c>
      <c r="T69" s="76">
        <v>8.8599999999999998E-2</v>
      </c>
      <c r="U69" s="75">
        <v>298.29000000000002</v>
      </c>
      <c r="V69" s="76">
        <v>3.0000000000000001E-3</v>
      </c>
      <c r="W69" s="75">
        <v>9.98</v>
      </c>
      <c r="X69" s="76">
        <v>1.3252999999999999</v>
      </c>
      <c r="Y69" s="75">
        <v>4460.8599999999997</v>
      </c>
      <c r="Z69" s="77">
        <v>7826.79</v>
      </c>
    </row>
    <row r="70" spans="2:26">
      <c r="B70" s="72" t="s">
        <v>250</v>
      </c>
      <c r="C70" s="73" t="s">
        <v>251</v>
      </c>
      <c r="D70" s="74" t="s">
        <v>71</v>
      </c>
      <c r="E70" s="75">
        <v>4698.22</v>
      </c>
      <c r="F70" s="76">
        <v>0.99429999999999996</v>
      </c>
      <c r="G70" s="75">
        <v>4671.4399999999996</v>
      </c>
      <c r="H70" s="76">
        <v>0.15679999999999999</v>
      </c>
      <c r="I70" s="75">
        <v>736.74</v>
      </c>
      <c r="J70" s="76">
        <v>5.4999999999999997E-3</v>
      </c>
      <c r="K70" s="75">
        <v>26.02</v>
      </c>
      <c r="L70" s="76">
        <v>0</v>
      </c>
      <c r="M70" s="75">
        <v>0</v>
      </c>
      <c r="N70" s="76">
        <v>0</v>
      </c>
      <c r="O70" s="75">
        <v>0</v>
      </c>
      <c r="P70" s="76">
        <v>5.4999999999999997E-3</v>
      </c>
      <c r="Q70" s="75">
        <v>26</v>
      </c>
      <c r="R70" s="76">
        <v>0</v>
      </c>
      <c r="S70" s="75">
        <v>0</v>
      </c>
      <c r="T70" s="76">
        <v>6.3500000000000001E-2</v>
      </c>
      <c r="U70" s="75">
        <v>298.29000000000002</v>
      </c>
      <c r="V70" s="76">
        <v>2.0999999999999999E-3</v>
      </c>
      <c r="W70" s="75">
        <v>9.98</v>
      </c>
      <c r="X70" s="76">
        <v>1.2278</v>
      </c>
      <c r="Y70" s="75">
        <v>5768.48</v>
      </c>
      <c r="Z70" s="77">
        <v>10466.700000000001</v>
      </c>
    </row>
    <row r="71" spans="2:26">
      <c r="B71" s="72" t="s">
        <v>252</v>
      </c>
      <c r="C71" s="73" t="s">
        <v>253</v>
      </c>
      <c r="D71" s="74" t="s">
        <v>71</v>
      </c>
      <c r="E71" s="75">
        <v>2763.22</v>
      </c>
      <c r="F71" s="76">
        <v>0.8</v>
      </c>
      <c r="G71" s="75">
        <v>2210.58</v>
      </c>
      <c r="H71" s="76">
        <v>0.2666</v>
      </c>
      <c r="I71" s="75">
        <v>736.74</v>
      </c>
      <c r="J71" s="76">
        <v>0</v>
      </c>
      <c r="K71" s="75">
        <v>0</v>
      </c>
      <c r="L71" s="76">
        <v>0</v>
      </c>
      <c r="M71" s="75">
        <v>0</v>
      </c>
      <c r="N71" s="76">
        <v>1.9300000000000001E-2</v>
      </c>
      <c r="O71" s="75">
        <v>53.24</v>
      </c>
      <c r="P71" s="76">
        <v>1.6000000000000001E-3</v>
      </c>
      <c r="Q71" s="75">
        <v>4.38</v>
      </c>
      <c r="R71" s="76">
        <v>0</v>
      </c>
      <c r="S71" s="75">
        <v>0</v>
      </c>
      <c r="T71" s="76">
        <v>0.1079</v>
      </c>
      <c r="U71" s="75">
        <v>298.29000000000002</v>
      </c>
      <c r="V71" s="76">
        <v>3.5999999999999999E-3</v>
      </c>
      <c r="W71" s="75">
        <v>9.98</v>
      </c>
      <c r="X71" s="76">
        <v>1.1990000000000001</v>
      </c>
      <c r="Y71" s="75">
        <v>3313.21</v>
      </c>
      <c r="Z71" s="77">
        <v>6076.44</v>
      </c>
    </row>
    <row r="72" spans="2:26">
      <c r="B72" s="72" t="s">
        <v>254</v>
      </c>
      <c r="C72" s="73" t="s">
        <v>255</v>
      </c>
      <c r="D72" s="74" t="s">
        <v>71</v>
      </c>
      <c r="E72" s="75">
        <v>2058.64</v>
      </c>
      <c r="F72" s="76">
        <v>0.79969999999999997</v>
      </c>
      <c r="G72" s="75">
        <v>1646.3</v>
      </c>
      <c r="H72" s="76">
        <v>0.3579</v>
      </c>
      <c r="I72" s="75">
        <v>736.74</v>
      </c>
      <c r="J72" s="76">
        <v>1.4200000000000001E-2</v>
      </c>
      <c r="K72" s="75">
        <v>29.17</v>
      </c>
      <c r="L72" s="76">
        <v>0</v>
      </c>
      <c r="M72" s="75">
        <v>0</v>
      </c>
      <c r="N72" s="76">
        <v>4.6399999999999997E-2</v>
      </c>
      <c r="O72" s="75">
        <v>95.51</v>
      </c>
      <c r="P72" s="76">
        <v>2.2000000000000001E-3</v>
      </c>
      <c r="Q72" s="75">
        <v>4.46</v>
      </c>
      <c r="R72" s="76">
        <v>0</v>
      </c>
      <c r="S72" s="75">
        <v>0</v>
      </c>
      <c r="T72" s="76">
        <v>0.1449</v>
      </c>
      <c r="U72" s="75">
        <v>298.29000000000002</v>
      </c>
      <c r="V72" s="76">
        <v>4.7999999999999996E-3</v>
      </c>
      <c r="W72" s="75">
        <v>9.98</v>
      </c>
      <c r="X72" s="76">
        <v>1.3701000000000001</v>
      </c>
      <c r="Y72" s="75">
        <v>2820.45</v>
      </c>
      <c r="Z72" s="77">
        <v>4879.1000000000004</v>
      </c>
    </row>
    <row r="73" spans="2:26">
      <c r="B73" s="72" t="s">
        <v>256</v>
      </c>
      <c r="C73" s="73" t="s">
        <v>257</v>
      </c>
      <c r="D73" s="74" t="s">
        <v>71</v>
      </c>
      <c r="E73" s="75">
        <v>2955.15</v>
      </c>
      <c r="F73" s="76">
        <v>0.80610000000000004</v>
      </c>
      <c r="G73" s="75">
        <v>2382.15</v>
      </c>
      <c r="H73" s="76">
        <v>0.24929999999999999</v>
      </c>
      <c r="I73" s="75">
        <v>736.74</v>
      </c>
      <c r="J73" s="76">
        <v>9.9000000000000008E-3</v>
      </c>
      <c r="K73" s="75">
        <v>29.17</v>
      </c>
      <c r="L73" s="76">
        <v>0</v>
      </c>
      <c r="M73" s="75">
        <v>0</v>
      </c>
      <c r="N73" s="76">
        <v>1.41E-2</v>
      </c>
      <c r="O73" s="75">
        <v>41.72</v>
      </c>
      <c r="P73" s="76">
        <v>1.6999999999999999E-3</v>
      </c>
      <c r="Q73" s="75">
        <v>5.01</v>
      </c>
      <c r="R73" s="76">
        <v>0</v>
      </c>
      <c r="S73" s="75">
        <v>0</v>
      </c>
      <c r="T73" s="76">
        <v>0.1009</v>
      </c>
      <c r="U73" s="75">
        <v>298.29000000000002</v>
      </c>
      <c r="V73" s="76">
        <v>3.3999999999999998E-3</v>
      </c>
      <c r="W73" s="75">
        <v>9.98</v>
      </c>
      <c r="X73" s="76">
        <v>1.1854</v>
      </c>
      <c r="Y73" s="75">
        <v>3503.07</v>
      </c>
      <c r="Z73" s="77">
        <v>6458.21</v>
      </c>
    </row>
    <row r="74" spans="2:26">
      <c r="B74" s="72" t="s">
        <v>258</v>
      </c>
      <c r="C74" s="73" t="s">
        <v>259</v>
      </c>
      <c r="D74" s="74" t="s">
        <v>71</v>
      </c>
      <c r="E74" s="75">
        <v>3213.73</v>
      </c>
      <c r="F74" s="76">
        <v>0.80200000000000005</v>
      </c>
      <c r="G74" s="75">
        <v>2577.41</v>
      </c>
      <c r="H74" s="76">
        <v>0.22919999999999999</v>
      </c>
      <c r="I74" s="75">
        <v>736.74</v>
      </c>
      <c r="J74" s="76">
        <v>9.1000000000000004E-3</v>
      </c>
      <c r="K74" s="75">
        <v>29.17</v>
      </c>
      <c r="L74" s="76">
        <v>0</v>
      </c>
      <c r="M74" s="75">
        <v>0</v>
      </c>
      <c r="N74" s="76">
        <v>8.2000000000000007E-3</v>
      </c>
      <c r="O74" s="75">
        <v>26.21</v>
      </c>
      <c r="P74" s="76">
        <v>1.1999999999999999E-3</v>
      </c>
      <c r="Q74" s="75">
        <v>3.81</v>
      </c>
      <c r="R74" s="76">
        <v>0</v>
      </c>
      <c r="S74" s="75">
        <v>0</v>
      </c>
      <c r="T74" s="76">
        <v>9.2799999999999994E-2</v>
      </c>
      <c r="U74" s="75">
        <v>298.29000000000002</v>
      </c>
      <c r="V74" s="76">
        <v>3.0999999999999999E-3</v>
      </c>
      <c r="W74" s="75">
        <v>9.98</v>
      </c>
      <c r="X74" s="76">
        <v>1.1456</v>
      </c>
      <c r="Y74" s="75">
        <v>3681.61</v>
      </c>
      <c r="Z74" s="77">
        <v>6895.34</v>
      </c>
    </row>
    <row r="75" spans="2:26">
      <c r="B75" s="72" t="s">
        <v>260</v>
      </c>
      <c r="C75" s="73" t="s">
        <v>261</v>
      </c>
      <c r="D75" s="74" t="s">
        <v>71</v>
      </c>
      <c r="E75" s="75">
        <v>4601.83</v>
      </c>
      <c r="F75" s="76">
        <v>0.80879999999999996</v>
      </c>
      <c r="G75" s="75">
        <v>3721.96</v>
      </c>
      <c r="H75" s="76">
        <v>0.16009999999999999</v>
      </c>
      <c r="I75" s="75">
        <v>736.74</v>
      </c>
      <c r="J75" s="76">
        <v>6.3E-3</v>
      </c>
      <c r="K75" s="75">
        <v>29.17</v>
      </c>
      <c r="L75" s="76">
        <v>0</v>
      </c>
      <c r="M75" s="75">
        <v>0</v>
      </c>
      <c r="N75" s="76">
        <v>0</v>
      </c>
      <c r="O75" s="75">
        <v>0</v>
      </c>
      <c r="P75" s="76">
        <v>1E-3</v>
      </c>
      <c r="Q75" s="75">
        <v>4.66</v>
      </c>
      <c r="R75" s="76">
        <v>0</v>
      </c>
      <c r="S75" s="75">
        <v>0</v>
      </c>
      <c r="T75" s="76">
        <v>6.4799999999999996E-2</v>
      </c>
      <c r="U75" s="75">
        <v>298.29000000000002</v>
      </c>
      <c r="V75" s="76">
        <v>2.2000000000000001E-3</v>
      </c>
      <c r="W75" s="75">
        <v>9.98</v>
      </c>
      <c r="X75" s="76">
        <v>1.0431999999999999</v>
      </c>
      <c r="Y75" s="75">
        <v>4800.8100000000004</v>
      </c>
      <c r="Z75" s="77">
        <v>9402.64</v>
      </c>
    </row>
    <row r="76" spans="2:26">
      <c r="B76" s="72" t="s">
        <v>262</v>
      </c>
      <c r="C76" s="73" t="s">
        <v>263</v>
      </c>
      <c r="D76" s="74" t="s">
        <v>71</v>
      </c>
      <c r="E76" s="75">
        <v>2912.32</v>
      </c>
      <c r="F76" s="76">
        <v>0.79479999999999995</v>
      </c>
      <c r="G76" s="75">
        <v>2314.71</v>
      </c>
      <c r="H76" s="76">
        <v>0.253</v>
      </c>
      <c r="I76" s="75">
        <v>736.74</v>
      </c>
      <c r="J76" s="76">
        <v>0.01</v>
      </c>
      <c r="K76" s="75">
        <v>29.17</v>
      </c>
      <c r="L76" s="76">
        <v>0</v>
      </c>
      <c r="M76" s="75">
        <v>0</v>
      </c>
      <c r="N76" s="76">
        <v>1.52E-2</v>
      </c>
      <c r="O76" s="75">
        <v>44.29</v>
      </c>
      <c r="P76" s="76">
        <v>1.1000000000000001E-3</v>
      </c>
      <c r="Q76" s="75">
        <v>3.26</v>
      </c>
      <c r="R76" s="76">
        <v>0</v>
      </c>
      <c r="S76" s="75">
        <v>0</v>
      </c>
      <c r="T76" s="76">
        <v>0.1024</v>
      </c>
      <c r="U76" s="75">
        <v>298.29000000000002</v>
      </c>
      <c r="V76" s="76">
        <v>3.3999999999999998E-3</v>
      </c>
      <c r="W76" s="75">
        <v>9.98</v>
      </c>
      <c r="X76" s="76">
        <v>1.18</v>
      </c>
      <c r="Y76" s="75">
        <v>3436.45</v>
      </c>
      <c r="Z76" s="77">
        <v>6348.77</v>
      </c>
    </row>
    <row r="77" spans="2:26">
      <c r="B77" s="72" t="s">
        <v>264</v>
      </c>
      <c r="C77" s="73" t="s">
        <v>265</v>
      </c>
      <c r="D77" s="74" t="s">
        <v>71</v>
      </c>
      <c r="E77" s="75">
        <v>4514.22</v>
      </c>
      <c r="F77" s="76">
        <v>0.80069999999999997</v>
      </c>
      <c r="G77" s="75">
        <v>3614.53</v>
      </c>
      <c r="H77" s="76">
        <v>0.16320000000000001</v>
      </c>
      <c r="I77" s="75">
        <v>736.74</v>
      </c>
      <c r="J77" s="76">
        <v>0</v>
      </c>
      <c r="K77" s="75">
        <v>0</v>
      </c>
      <c r="L77" s="76">
        <v>0</v>
      </c>
      <c r="M77" s="75">
        <v>0</v>
      </c>
      <c r="N77" s="76">
        <v>0</v>
      </c>
      <c r="O77" s="75">
        <v>0</v>
      </c>
      <c r="P77" s="76">
        <v>1.1000000000000001E-3</v>
      </c>
      <c r="Q77" s="75">
        <v>4.84</v>
      </c>
      <c r="R77" s="76">
        <v>0</v>
      </c>
      <c r="S77" s="75">
        <v>0</v>
      </c>
      <c r="T77" s="76">
        <v>6.6100000000000006E-2</v>
      </c>
      <c r="U77" s="75">
        <v>298.29000000000002</v>
      </c>
      <c r="V77" s="76">
        <v>2.2000000000000001E-3</v>
      </c>
      <c r="W77" s="75">
        <v>9.98</v>
      </c>
      <c r="X77" s="76">
        <v>1.0333000000000001</v>
      </c>
      <c r="Y77" s="75">
        <v>4664.3900000000003</v>
      </c>
      <c r="Z77" s="77">
        <v>9178.61</v>
      </c>
    </row>
    <row r="78" spans="2:26">
      <c r="B78" s="72" t="s">
        <v>266</v>
      </c>
      <c r="C78" s="73" t="s">
        <v>267</v>
      </c>
      <c r="D78" s="74" t="s">
        <v>71</v>
      </c>
      <c r="E78" s="75">
        <v>2475.5</v>
      </c>
      <c r="F78" s="76">
        <v>0.80559999999999998</v>
      </c>
      <c r="G78" s="75">
        <v>1994.26</v>
      </c>
      <c r="H78" s="76">
        <v>0.29759999999999998</v>
      </c>
      <c r="I78" s="75">
        <v>736.74</v>
      </c>
      <c r="J78" s="76">
        <v>1.18E-2</v>
      </c>
      <c r="K78" s="75">
        <v>29.17</v>
      </c>
      <c r="L78" s="76">
        <v>0</v>
      </c>
      <c r="M78" s="75">
        <v>0</v>
      </c>
      <c r="N78" s="76">
        <v>2.8500000000000001E-2</v>
      </c>
      <c r="O78" s="75">
        <v>70.5</v>
      </c>
      <c r="P78" s="76">
        <v>1.8E-3</v>
      </c>
      <c r="Q78" s="75">
        <v>4.4000000000000004</v>
      </c>
      <c r="R78" s="76">
        <v>0</v>
      </c>
      <c r="S78" s="75">
        <v>0</v>
      </c>
      <c r="T78" s="76">
        <v>0.1205</v>
      </c>
      <c r="U78" s="75">
        <v>298.29000000000002</v>
      </c>
      <c r="V78" s="76">
        <v>4.0000000000000001E-3</v>
      </c>
      <c r="W78" s="75">
        <v>9.98</v>
      </c>
      <c r="X78" s="76">
        <v>1.2698</v>
      </c>
      <c r="Y78" s="75">
        <v>3143.35</v>
      </c>
      <c r="Z78" s="77">
        <v>5618.85</v>
      </c>
    </row>
    <row r="79" spans="2:26">
      <c r="B79" s="72" t="s">
        <v>268</v>
      </c>
      <c r="C79" s="73" t="s">
        <v>269</v>
      </c>
      <c r="D79" s="74" t="s">
        <v>71</v>
      </c>
      <c r="E79" s="75">
        <v>2443.23</v>
      </c>
      <c r="F79" s="76">
        <v>0.79849999999999999</v>
      </c>
      <c r="G79" s="75">
        <v>1950.92</v>
      </c>
      <c r="H79" s="76">
        <v>0.30149999999999999</v>
      </c>
      <c r="I79" s="75">
        <v>736.74</v>
      </c>
      <c r="J79" s="76">
        <v>0</v>
      </c>
      <c r="K79" s="75">
        <v>0</v>
      </c>
      <c r="L79" s="76">
        <v>0</v>
      </c>
      <c r="M79" s="75">
        <v>0</v>
      </c>
      <c r="N79" s="76">
        <v>2.9600000000000001E-2</v>
      </c>
      <c r="O79" s="75">
        <v>72.44</v>
      </c>
      <c r="P79" s="76">
        <v>1.2999999999999999E-3</v>
      </c>
      <c r="Q79" s="75">
        <v>3.15</v>
      </c>
      <c r="R79" s="76">
        <v>0</v>
      </c>
      <c r="S79" s="75">
        <v>0</v>
      </c>
      <c r="T79" s="76">
        <v>0.1221</v>
      </c>
      <c r="U79" s="75">
        <v>298.29000000000002</v>
      </c>
      <c r="V79" s="76">
        <v>4.1000000000000003E-3</v>
      </c>
      <c r="W79" s="75">
        <v>9.98</v>
      </c>
      <c r="X79" s="76">
        <v>1.2572000000000001</v>
      </c>
      <c r="Y79" s="75">
        <v>3071.52</v>
      </c>
      <c r="Z79" s="77">
        <v>5514.75</v>
      </c>
    </row>
    <row r="80" spans="2:26">
      <c r="B80" s="72" t="s">
        <v>270</v>
      </c>
      <c r="C80" s="73" t="s">
        <v>271</v>
      </c>
      <c r="D80" s="74" t="s">
        <v>71</v>
      </c>
      <c r="E80" s="75">
        <v>3257.63</v>
      </c>
      <c r="F80" s="76">
        <v>0.79849999999999999</v>
      </c>
      <c r="G80" s="75">
        <v>2601.2199999999998</v>
      </c>
      <c r="H80" s="76">
        <v>0.22620000000000001</v>
      </c>
      <c r="I80" s="75">
        <v>736.74</v>
      </c>
      <c r="J80" s="76">
        <v>0</v>
      </c>
      <c r="K80" s="75">
        <v>0</v>
      </c>
      <c r="L80" s="76">
        <v>0</v>
      </c>
      <c r="M80" s="75">
        <v>0</v>
      </c>
      <c r="N80" s="76">
        <v>7.1999999999999998E-3</v>
      </c>
      <c r="O80" s="75">
        <v>23.57</v>
      </c>
      <c r="P80" s="76">
        <v>1E-3</v>
      </c>
      <c r="Q80" s="75">
        <v>3.15</v>
      </c>
      <c r="R80" s="76">
        <v>0</v>
      </c>
      <c r="S80" s="75">
        <v>0</v>
      </c>
      <c r="T80" s="76">
        <v>9.1600000000000001E-2</v>
      </c>
      <c r="U80" s="75">
        <v>298.29000000000002</v>
      </c>
      <c r="V80" s="76">
        <v>3.0999999999999999E-3</v>
      </c>
      <c r="W80" s="75">
        <v>9.98</v>
      </c>
      <c r="X80" s="76">
        <v>1.1274999999999999</v>
      </c>
      <c r="Y80" s="75">
        <v>3672.96</v>
      </c>
      <c r="Z80" s="77">
        <v>6930.6</v>
      </c>
    </row>
    <row r="81" spans="2:27">
      <c r="B81" s="72" t="s">
        <v>272</v>
      </c>
      <c r="C81" s="73" t="s">
        <v>273</v>
      </c>
      <c r="D81" s="74" t="s">
        <v>71</v>
      </c>
      <c r="E81" s="75">
        <v>5155.1499999999996</v>
      </c>
      <c r="F81" s="76">
        <v>0.79849999999999999</v>
      </c>
      <c r="G81" s="75">
        <v>4116.3900000000003</v>
      </c>
      <c r="H81" s="76">
        <v>0.1429</v>
      </c>
      <c r="I81" s="75">
        <v>736.74</v>
      </c>
      <c r="J81" s="76">
        <v>0</v>
      </c>
      <c r="K81" s="75">
        <v>0</v>
      </c>
      <c r="L81" s="76">
        <v>0</v>
      </c>
      <c r="M81" s="75">
        <v>0</v>
      </c>
      <c r="N81" s="76">
        <v>0</v>
      </c>
      <c r="O81" s="75">
        <v>0</v>
      </c>
      <c r="P81" s="76">
        <v>5.9999999999999995E-4</v>
      </c>
      <c r="Q81" s="75">
        <v>3.15</v>
      </c>
      <c r="R81" s="76">
        <v>0</v>
      </c>
      <c r="S81" s="75">
        <v>0</v>
      </c>
      <c r="T81" s="76">
        <v>5.79E-2</v>
      </c>
      <c r="U81" s="75">
        <v>298.29000000000002</v>
      </c>
      <c r="V81" s="76">
        <v>1.9E-3</v>
      </c>
      <c r="W81" s="75">
        <v>9.98</v>
      </c>
      <c r="X81" s="76">
        <v>1.0018</v>
      </c>
      <c r="Y81" s="75">
        <v>5164.5600000000004</v>
      </c>
      <c r="Z81" s="77">
        <v>10319.709999999999</v>
      </c>
    </row>
    <row r="82" spans="2:27">
      <c r="B82" s="72" t="s">
        <v>274</v>
      </c>
      <c r="C82" s="73" t="s">
        <v>275</v>
      </c>
      <c r="D82" s="74" t="s">
        <v>71</v>
      </c>
      <c r="E82" s="75">
        <v>3423.68</v>
      </c>
      <c r="F82" s="76">
        <v>0.79679999999999995</v>
      </c>
      <c r="G82" s="75">
        <v>2727.98</v>
      </c>
      <c r="H82" s="76">
        <v>0.2152</v>
      </c>
      <c r="I82" s="75">
        <v>736.74</v>
      </c>
      <c r="J82" s="76">
        <v>0</v>
      </c>
      <c r="K82" s="75">
        <v>0</v>
      </c>
      <c r="L82" s="76">
        <v>0</v>
      </c>
      <c r="M82" s="75">
        <v>0</v>
      </c>
      <c r="N82" s="76">
        <v>4.0000000000000001E-3</v>
      </c>
      <c r="O82" s="75">
        <v>13.61</v>
      </c>
      <c r="P82" s="76">
        <v>1E-3</v>
      </c>
      <c r="Q82" s="75">
        <v>3.48</v>
      </c>
      <c r="R82" s="76">
        <v>0</v>
      </c>
      <c r="S82" s="75">
        <v>0</v>
      </c>
      <c r="T82" s="76">
        <v>8.7099999999999997E-2</v>
      </c>
      <c r="U82" s="75">
        <v>298.29000000000002</v>
      </c>
      <c r="V82" s="76">
        <v>2.8999999999999998E-3</v>
      </c>
      <c r="W82" s="75">
        <v>9.98</v>
      </c>
      <c r="X82" s="76">
        <v>1.107</v>
      </c>
      <c r="Y82" s="75">
        <v>3790.09</v>
      </c>
      <c r="Z82" s="77">
        <v>7213.77</v>
      </c>
    </row>
    <row r="83" spans="2:27">
      <c r="B83" s="72" t="s">
        <v>276</v>
      </c>
      <c r="C83" s="73" t="s">
        <v>277</v>
      </c>
      <c r="D83" s="74" t="s">
        <v>71</v>
      </c>
      <c r="E83" s="75">
        <v>4564.8999999999996</v>
      </c>
      <c r="F83" s="76">
        <v>0.79679999999999995</v>
      </c>
      <c r="G83" s="75">
        <v>3637.31</v>
      </c>
      <c r="H83" s="76">
        <v>0.16139999999999999</v>
      </c>
      <c r="I83" s="75">
        <v>736.74</v>
      </c>
      <c r="J83" s="76">
        <v>0</v>
      </c>
      <c r="K83" s="75">
        <v>0</v>
      </c>
      <c r="L83" s="76">
        <v>0</v>
      </c>
      <c r="M83" s="75">
        <v>0</v>
      </c>
      <c r="N83" s="76">
        <v>0</v>
      </c>
      <c r="O83" s="75">
        <v>0</v>
      </c>
      <c r="P83" s="76">
        <v>8.0000000000000004E-4</v>
      </c>
      <c r="Q83" s="75">
        <v>3.48</v>
      </c>
      <c r="R83" s="76">
        <v>0</v>
      </c>
      <c r="S83" s="75">
        <v>0</v>
      </c>
      <c r="T83" s="76">
        <v>6.5299999999999997E-2</v>
      </c>
      <c r="U83" s="75">
        <v>298.29000000000002</v>
      </c>
      <c r="V83" s="76">
        <v>2.2000000000000001E-3</v>
      </c>
      <c r="W83" s="75">
        <v>9.98</v>
      </c>
      <c r="X83" s="76">
        <v>1.0265</v>
      </c>
      <c r="Y83" s="75">
        <v>4685.8100000000004</v>
      </c>
      <c r="Z83" s="77">
        <v>9250.7099999999991</v>
      </c>
    </row>
    <row r="84" spans="2:27">
      <c r="B84" s="72" t="s">
        <v>278</v>
      </c>
      <c r="C84" s="73" t="s">
        <v>279</v>
      </c>
      <c r="D84" s="74" t="s">
        <v>71</v>
      </c>
      <c r="E84" s="75">
        <v>8213.32</v>
      </c>
      <c r="F84" s="76">
        <v>0.79679999999999995</v>
      </c>
      <c r="G84" s="75">
        <v>6544.38</v>
      </c>
      <c r="H84" s="76">
        <v>8.9700000000000002E-2</v>
      </c>
      <c r="I84" s="75">
        <v>736.74</v>
      </c>
      <c r="J84" s="76">
        <v>0</v>
      </c>
      <c r="K84" s="75">
        <v>0</v>
      </c>
      <c r="L84" s="76">
        <v>0</v>
      </c>
      <c r="M84" s="75">
        <v>0</v>
      </c>
      <c r="N84" s="76">
        <v>0</v>
      </c>
      <c r="O84" s="75">
        <v>0</v>
      </c>
      <c r="P84" s="76">
        <v>4.0000000000000002E-4</v>
      </c>
      <c r="Q84" s="75">
        <v>3.48</v>
      </c>
      <c r="R84" s="76">
        <v>0</v>
      </c>
      <c r="S84" s="75">
        <v>0</v>
      </c>
      <c r="T84" s="76">
        <v>3.6299999999999999E-2</v>
      </c>
      <c r="U84" s="75">
        <v>298.29000000000002</v>
      </c>
      <c r="V84" s="76">
        <v>1.1999999999999999E-3</v>
      </c>
      <c r="W84" s="75">
        <v>9.98</v>
      </c>
      <c r="X84" s="76">
        <v>0.92449999999999999</v>
      </c>
      <c r="Y84" s="75">
        <v>7592.87</v>
      </c>
      <c r="Z84" s="77">
        <v>15806.2</v>
      </c>
    </row>
    <row r="85" spans="2:27">
      <c r="B85" s="72" t="s">
        <v>280</v>
      </c>
      <c r="C85" s="73" t="s">
        <v>281</v>
      </c>
      <c r="D85" s="74" t="s">
        <v>71</v>
      </c>
      <c r="E85" s="75">
        <v>12002</v>
      </c>
      <c r="F85" s="76">
        <v>0.79769999999999996</v>
      </c>
      <c r="G85" s="75">
        <v>9574</v>
      </c>
      <c r="H85" s="76">
        <v>6.1400000000000003E-2</v>
      </c>
      <c r="I85" s="75">
        <v>736.74</v>
      </c>
      <c r="J85" s="76">
        <v>2.2000000000000001E-3</v>
      </c>
      <c r="K85" s="75">
        <v>26.02</v>
      </c>
      <c r="L85" s="76">
        <v>0</v>
      </c>
      <c r="M85" s="75">
        <v>0</v>
      </c>
      <c r="N85" s="76">
        <v>0</v>
      </c>
      <c r="O85" s="75">
        <v>0</v>
      </c>
      <c r="P85" s="76">
        <v>2.9999999999999997E-4</v>
      </c>
      <c r="Q85" s="75">
        <v>3.87</v>
      </c>
      <c r="R85" s="76">
        <v>0</v>
      </c>
      <c r="S85" s="75">
        <v>0</v>
      </c>
      <c r="T85" s="76">
        <v>2.4899999999999999E-2</v>
      </c>
      <c r="U85" s="75">
        <v>298.29000000000002</v>
      </c>
      <c r="V85" s="76">
        <v>8.0000000000000004E-4</v>
      </c>
      <c r="W85" s="75">
        <v>9.98</v>
      </c>
      <c r="X85" s="76">
        <v>0.88729999999999998</v>
      </c>
      <c r="Y85" s="75">
        <v>10648.9</v>
      </c>
      <c r="Z85" s="77">
        <v>22650.9</v>
      </c>
    </row>
    <row r="86" spans="2:27">
      <c r="B86" s="72" t="s">
        <v>282</v>
      </c>
      <c r="C86" s="73" t="s">
        <v>283</v>
      </c>
      <c r="D86" s="74" t="s">
        <v>71</v>
      </c>
      <c r="E86" s="75">
        <v>12460</v>
      </c>
      <c r="F86" s="76">
        <v>0.79769999999999996</v>
      </c>
      <c r="G86" s="75">
        <v>9939.35</v>
      </c>
      <c r="H86" s="76">
        <v>5.91E-2</v>
      </c>
      <c r="I86" s="75">
        <v>736.74</v>
      </c>
      <c r="J86" s="76">
        <v>2.0999999999999999E-3</v>
      </c>
      <c r="K86" s="75">
        <v>26.02</v>
      </c>
      <c r="L86" s="76">
        <v>0</v>
      </c>
      <c r="M86" s="75">
        <v>0</v>
      </c>
      <c r="N86" s="76">
        <v>0</v>
      </c>
      <c r="O86" s="75">
        <v>0</v>
      </c>
      <c r="P86" s="76">
        <v>2.9999999999999997E-4</v>
      </c>
      <c r="Q86" s="75">
        <v>3.87</v>
      </c>
      <c r="R86" s="76">
        <v>0</v>
      </c>
      <c r="S86" s="75">
        <v>0</v>
      </c>
      <c r="T86" s="76">
        <v>2.3900000000000001E-2</v>
      </c>
      <c r="U86" s="75">
        <v>298.29000000000002</v>
      </c>
      <c r="V86" s="76">
        <v>8.0000000000000004E-4</v>
      </c>
      <c r="W86" s="75">
        <v>9.98</v>
      </c>
      <c r="X86" s="76">
        <v>0.88400000000000001</v>
      </c>
      <c r="Y86" s="75">
        <v>11014.25</v>
      </c>
      <c r="Z86" s="77">
        <v>23474.26</v>
      </c>
    </row>
    <row r="87" spans="2:27">
      <c r="B87" s="72" t="s">
        <v>284</v>
      </c>
      <c r="C87" s="73" t="s">
        <v>285</v>
      </c>
      <c r="D87" s="74" t="s">
        <v>71</v>
      </c>
      <c r="E87" s="75">
        <v>14397.26</v>
      </c>
      <c r="F87" s="76">
        <v>0.79769999999999996</v>
      </c>
      <c r="G87" s="75">
        <v>11484.7</v>
      </c>
      <c r="H87" s="76">
        <v>5.1200000000000002E-2</v>
      </c>
      <c r="I87" s="75">
        <v>736.74</v>
      </c>
      <c r="J87" s="76">
        <v>1.8E-3</v>
      </c>
      <c r="K87" s="75">
        <v>26.02</v>
      </c>
      <c r="L87" s="76">
        <v>0</v>
      </c>
      <c r="M87" s="75">
        <v>0</v>
      </c>
      <c r="N87" s="76">
        <v>0</v>
      </c>
      <c r="O87" s="75">
        <v>0</v>
      </c>
      <c r="P87" s="76">
        <v>2.9999999999999997E-4</v>
      </c>
      <c r="Q87" s="75">
        <v>3.87</v>
      </c>
      <c r="R87" s="76">
        <v>0</v>
      </c>
      <c r="S87" s="75">
        <v>0</v>
      </c>
      <c r="T87" s="76">
        <v>2.07E-2</v>
      </c>
      <c r="U87" s="75">
        <v>298.29000000000002</v>
      </c>
      <c r="V87" s="76">
        <v>6.9999999999999999E-4</v>
      </c>
      <c r="W87" s="75">
        <v>9.98</v>
      </c>
      <c r="X87" s="76">
        <v>0.87239999999999995</v>
      </c>
      <c r="Y87" s="75">
        <v>12559.6</v>
      </c>
      <c r="Z87" s="77">
        <v>26956.87</v>
      </c>
    </row>
    <row r="88" spans="2:27">
      <c r="B88" s="72" t="s">
        <v>286</v>
      </c>
      <c r="C88" s="73" t="s">
        <v>287</v>
      </c>
      <c r="D88" s="74" t="s">
        <v>71</v>
      </c>
      <c r="E88" s="75">
        <v>4014.06</v>
      </c>
      <c r="F88" s="76">
        <v>0.7964</v>
      </c>
      <c r="G88" s="75">
        <v>3196.8</v>
      </c>
      <c r="H88" s="76">
        <v>0.1835</v>
      </c>
      <c r="I88" s="75">
        <v>736.74</v>
      </c>
      <c r="J88" s="76">
        <v>6.4999999999999997E-3</v>
      </c>
      <c r="K88" s="75">
        <v>26.02</v>
      </c>
      <c r="L88" s="76">
        <v>0</v>
      </c>
      <c r="M88" s="75">
        <v>0</v>
      </c>
      <c r="N88" s="76">
        <v>0</v>
      </c>
      <c r="O88" s="75">
        <v>0</v>
      </c>
      <c r="P88" s="76">
        <v>8.9999999999999998E-4</v>
      </c>
      <c r="Q88" s="75">
        <v>3.55</v>
      </c>
      <c r="R88" s="76">
        <v>0</v>
      </c>
      <c r="S88" s="75">
        <v>0</v>
      </c>
      <c r="T88" s="76">
        <v>7.4300000000000005E-2</v>
      </c>
      <c r="U88" s="75">
        <v>298.29000000000002</v>
      </c>
      <c r="V88" s="76">
        <v>2.5000000000000001E-3</v>
      </c>
      <c r="W88" s="75">
        <v>9.98</v>
      </c>
      <c r="X88" s="76">
        <v>1.0641</v>
      </c>
      <c r="Y88" s="75">
        <v>4271.3900000000003</v>
      </c>
      <c r="Z88" s="77">
        <v>8285.4500000000007</v>
      </c>
      <c r="AA88" s="30"/>
    </row>
    <row r="89" spans="2:27">
      <c r="B89" s="72" t="s">
        <v>288</v>
      </c>
      <c r="C89" s="73" t="s">
        <v>289</v>
      </c>
      <c r="D89" s="74" t="s">
        <v>71</v>
      </c>
      <c r="E89" s="75">
        <v>5352.08</v>
      </c>
      <c r="F89" s="76">
        <v>0.7964</v>
      </c>
      <c r="G89" s="75">
        <v>4262.3999999999996</v>
      </c>
      <c r="H89" s="76">
        <v>0.13769999999999999</v>
      </c>
      <c r="I89" s="75">
        <v>736.74</v>
      </c>
      <c r="J89" s="76">
        <v>4.8999999999999998E-3</v>
      </c>
      <c r="K89" s="75">
        <v>26.02</v>
      </c>
      <c r="L89" s="76">
        <v>0</v>
      </c>
      <c r="M89" s="75">
        <v>0</v>
      </c>
      <c r="N89" s="76">
        <v>0</v>
      </c>
      <c r="O89" s="75">
        <v>0</v>
      </c>
      <c r="P89" s="76">
        <v>6.9999999999999999E-4</v>
      </c>
      <c r="Q89" s="75">
        <v>3.55</v>
      </c>
      <c r="R89" s="76">
        <v>0</v>
      </c>
      <c r="S89" s="75">
        <v>0</v>
      </c>
      <c r="T89" s="76">
        <v>5.57E-2</v>
      </c>
      <c r="U89" s="75">
        <v>298.29000000000002</v>
      </c>
      <c r="V89" s="76">
        <v>1.9E-3</v>
      </c>
      <c r="W89" s="75">
        <v>9.98</v>
      </c>
      <c r="X89" s="76">
        <v>0.99719999999999998</v>
      </c>
      <c r="Y89" s="75">
        <v>5336.98</v>
      </c>
      <c r="Z89" s="77">
        <v>10689.07</v>
      </c>
    </row>
    <row r="90" spans="2:27">
      <c r="B90" s="72" t="s">
        <v>290</v>
      </c>
      <c r="C90" s="73" t="s">
        <v>291</v>
      </c>
      <c r="D90" s="74" t="s">
        <v>71</v>
      </c>
      <c r="E90" s="75">
        <v>10560.57</v>
      </c>
      <c r="F90" s="76">
        <v>0.7964</v>
      </c>
      <c r="G90" s="75">
        <v>8410.44</v>
      </c>
      <c r="H90" s="76">
        <v>6.9800000000000001E-2</v>
      </c>
      <c r="I90" s="75">
        <v>736.74</v>
      </c>
      <c r="J90" s="76">
        <v>2.5000000000000001E-3</v>
      </c>
      <c r="K90" s="75">
        <v>26.02</v>
      </c>
      <c r="L90" s="76">
        <v>0</v>
      </c>
      <c r="M90" s="75">
        <v>0</v>
      </c>
      <c r="N90" s="76">
        <v>0</v>
      </c>
      <c r="O90" s="75">
        <v>0</v>
      </c>
      <c r="P90" s="76">
        <v>2.9999999999999997E-4</v>
      </c>
      <c r="Q90" s="75">
        <v>3.55</v>
      </c>
      <c r="R90" s="76">
        <v>0</v>
      </c>
      <c r="S90" s="75">
        <v>0</v>
      </c>
      <c r="T90" s="76">
        <v>2.8199999999999999E-2</v>
      </c>
      <c r="U90" s="75">
        <v>298.29000000000002</v>
      </c>
      <c r="V90" s="76">
        <v>8.9999999999999998E-4</v>
      </c>
      <c r="W90" s="75">
        <v>9.98</v>
      </c>
      <c r="X90" s="76">
        <v>0.8982</v>
      </c>
      <c r="Y90" s="75">
        <v>9485.02</v>
      </c>
      <c r="Z90" s="77">
        <v>20045.59</v>
      </c>
    </row>
    <row r="91" spans="2:27">
      <c r="B91" s="72" t="s">
        <v>292</v>
      </c>
      <c r="C91" s="73" t="s">
        <v>293</v>
      </c>
      <c r="D91" s="74" t="s">
        <v>71</v>
      </c>
      <c r="E91" s="75">
        <v>3222.23</v>
      </c>
      <c r="F91" s="76">
        <v>0.83489999999999998</v>
      </c>
      <c r="G91" s="75">
        <v>2690.24</v>
      </c>
      <c r="H91" s="76">
        <v>0.2286</v>
      </c>
      <c r="I91" s="75">
        <v>736.74</v>
      </c>
      <c r="J91" s="76">
        <v>8.0999999999999996E-3</v>
      </c>
      <c r="K91" s="75">
        <v>26.02</v>
      </c>
      <c r="L91" s="76">
        <v>0</v>
      </c>
      <c r="M91" s="75">
        <v>0</v>
      </c>
      <c r="N91" s="76">
        <v>8.0000000000000002E-3</v>
      </c>
      <c r="O91" s="75">
        <v>25.7</v>
      </c>
      <c r="P91" s="76">
        <v>2E-3</v>
      </c>
      <c r="Q91" s="75">
        <v>6.35</v>
      </c>
      <c r="R91" s="76">
        <v>0</v>
      </c>
      <c r="S91" s="75">
        <v>0</v>
      </c>
      <c r="T91" s="76">
        <v>9.2600000000000002E-2</v>
      </c>
      <c r="U91" s="75">
        <v>298.29000000000002</v>
      </c>
      <c r="V91" s="76">
        <v>3.0999999999999999E-3</v>
      </c>
      <c r="W91" s="75">
        <v>9.98</v>
      </c>
      <c r="X91" s="76">
        <v>1.1772</v>
      </c>
      <c r="Y91" s="75">
        <v>3793.32</v>
      </c>
      <c r="Z91" s="77">
        <v>7015.55</v>
      </c>
    </row>
    <row r="92" spans="2:27">
      <c r="B92" s="72" t="s">
        <v>294</v>
      </c>
      <c r="C92" s="73" t="s">
        <v>295</v>
      </c>
      <c r="D92" s="74" t="s">
        <v>71</v>
      </c>
      <c r="E92" s="75">
        <v>4296.3100000000004</v>
      </c>
      <c r="F92" s="76">
        <v>0.83489999999999998</v>
      </c>
      <c r="G92" s="75">
        <v>3586.99</v>
      </c>
      <c r="H92" s="76">
        <v>0.17150000000000001</v>
      </c>
      <c r="I92" s="75">
        <v>736.74</v>
      </c>
      <c r="J92" s="76">
        <v>6.1000000000000004E-3</v>
      </c>
      <c r="K92" s="75">
        <v>26.02</v>
      </c>
      <c r="L92" s="76">
        <v>0</v>
      </c>
      <c r="M92" s="75">
        <v>0</v>
      </c>
      <c r="N92" s="76">
        <v>0</v>
      </c>
      <c r="O92" s="75">
        <v>0</v>
      </c>
      <c r="P92" s="76">
        <v>1.5E-3</v>
      </c>
      <c r="Q92" s="75">
        <v>6.35</v>
      </c>
      <c r="R92" s="76">
        <v>0</v>
      </c>
      <c r="S92" s="75">
        <v>0</v>
      </c>
      <c r="T92" s="76">
        <v>6.9400000000000003E-2</v>
      </c>
      <c r="U92" s="75">
        <v>298.29000000000002</v>
      </c>
      <c r="V92" s="76">
        <v>2.3E-3</v>
      </c>
      <c r="W92" s="75">
        <v>9.98</v>
      </c>
      <c r="X92" s="76">
        <v>1.0857000000000001</v>
      </c>
      <c r="Y92" s="75">
        <v>4664.37</v>
      </c>
      <c r="Z92" s="77">
        <v>8960.68</v>
      </c>
    </row>
    <row r="93" spans="2:27">
      <c r="B93" s="72" t="s">
        <v>296</v>
      </c>
      <c r="C93" s="73" t="s">
        <v>297</v>
      </c>
      <c r="D93" s="74" t="s">
        <v>71</v>
      </c>
      <c r="E93" s="75">
        <v>6671.99</v>
      </c>
      <c r="F93" s="76">
        <v>0.83489999999999998</v>
      </c>
      <c r="G93" s="75">
        <v>5570.45</v>
      </c>
      <c r="H93" s="76">
        <v>0.1104</v>
      </c>
      <c r="I93" s="75">
        <v>736.74</v>
      </c>
      <c r="J93" s="76">
        <v>3.8999999999999998E-3</v>
      </c>
      <c r="K93" s="75">
        <v>26.02</v>
      </c>
      <c r="L93" s="76">
        <v>0</v>
      </c>
      <c r="M93" s="75">
        <v>0</v>
      </c>
      <c r="N93" s="76">
        <v>0</v>
      </c>
      <c r="O93" s="75">
        <v>0</v>
      </c>
      <c r="P93" s="76">
        <v>1E-3</v>
      </c>
      <c r="Q93" s="75">
        <v>6.35</v>
      </c>
      <c r="R93" s="76">
        <v>0</v>
      </c>
      <c r="S93" s="75">
        <v>0</v>
      </c>
      <c r="T93" s="76">
        <v>4.4699999999999997E-2</v>
      </c>
      <c r="U93" s="75">
        <v>298.29000000000002</v>
      </c>
      <c r="V93" s="76">
        <v>1.5E-3</v>
      </c>
      <c r="W93" s="75">
        <v>9.98</v>
      </c>
      <c r="X93" s="76">
        <v>0.99639999999999995</v>
      </c>
      <c r="Y93" s="75">
        <v>6647.83</v>
      </c>
      <c r="Z93" s="77">
        <v>13319.82</v>
      </c>
    </row>
    <row r="94" spans="2:27">
      <c r="B94" s="72" t="s">
        <v>298</v>
      </c>
      <c r="C94" s="73" t="s">
        <v>299</v>
      </c>
      <c r="D94" s="74" t="s">
        <v>71</v>
      </c>
      <c r="E94" s="75">
        <v>2825.27</v>
      </c>
      <c r="F94" s="76">
        <v>0.82499999999999996</v>
      </c>
      <c r="G94" s="75">
        <v>2330.84</v>
      </c>
      <c r="H94" s="76">
        <v>0.26079999999999998</v>
      </c>
      <c r="I94" s="75">
        <v>736.74</v>
      </c>
      <c r="J94" s="76">
        <v>9.1999999999999998E-3</v>
      </c>
      <c r="K94" s="75">
        <v>26.02</v>
      </c>
      <c r="L94" s="76">
        <v>0</v>
      </c>
      <c r="M94" s="75">
        <v>0</v>
      </c>
      <c r="N94" s="76">
        <v>1.7500000000000002E-2</v>
      </c>
      <c r="O94" s="75">
        <v>49.52</v>
      </c>
      <c r="P94" s="76">
        <v>2E-3</v>
      </c>
      <c r="Q94" s="75">
        <v>5.54</v>
      </c>
      <c r="R94" s="76">
        <v>0</v>
      </c>
      <c r="S94" s="75">
        <v>0</v>
      </c>
      <c r="T94" s="76">
        <v>0.1056</v>
      </c>
      <c r="U94" s="75">
        <v>298.29000000000002</v>
      </c>
      <c r="V94" s="76">
        <v>3.5000000000000001E-3</v>
      </c>
      <c r="W94" s="75">
        <v>9.98</v>
      </c>
      <c r="X94" s="76">
        <v>1.2236</v>
      </c>
      <c r="Y94" s="75">
        <v>3456.93</v>
      </c>
      <c r="Z94" s="77">
        <v>6282.2</v>
      </c>
      <c r="AA94" s="56"/>
    </row>
    <row r="95" spans="2:27">
      <c r="B95" s="72" t="s">
        <v>300</v>
      </c>
      <c r="C95" s="73" t="s">
        <v>301</v>
      </c>
      <c r="D95" s="74" t="s">
        <v>71</v>
      </c>
      <c r="E95" s="75">
        <v>3767.02</v>
      </c>
      <c r="F95" s="76">
        <v>0.82499999999999996</v>
      </c>
      <c r="G95" s="75">
        <v>3107.79</v>
      </c>
      <c r="H95" s="76">
        <v>0.1956</v>
      </c>
      <c r="I95" s="75">
        <v>736.74</v>
      </c>
      <c r="J95" s="76">
        <v>6.8999999999999999E-3</v>
      </c>
      <c r="K95" s="75">
        <v>26.02</v>
      </c>
      <c r="L95" s="76">
        <v>0</v>
      </c>
      <c r="M95" s="75">
        <v>0</v>
      </c>
      <c r="N95" s="76">
        <v>0</v>
      </c>
      <c r="O95" s="75">
        <v>0</v>
      </c>
      <c r="P95" s="76">
        <v>1.5E-3</v>
      </c>
      <c r="Q95" s="75">
        <v>5.54</v>
      </c>
      <c r="R95" s="76">
        <v>0</v>
      </c>
      <c r="S95" s="75">
        <v>0</v>
      </c>
      <c r="T95" s="76">
        <v>7.9200000000000007E-2</v>
      </c>
      <c r="U95" s="75">
        <v>298.29000000000002</v>
      </c>
      <c r="V95" s="76">
        <v>2.5999999999999999E-3</v>
      </c>
      <c r="W95" s="75">
        <v>9.98</v>
      </c>
      <c r="X95" s="76">
        <v>1.1108</v>
      </c>
      <c r="Y95" s="75">
        <v>4184.3599999999997</v>
      </c>
      <c r="Z95" s="77">
        <v>7951.38</v>
      </c>
    </row>
    <row r="96" spans="2:27">
      <c r="B96" s="72" t="s">
        <v>302</v>
      </c>
      <c r="C96" s="73" t="s">
        <v>303</v>
      </c>
      <c r="D96" s="74" t="s">
        <v>71</v>
      </c>
      <c r="E96" s="75">
        <v>5649.87</v>
      </c>
      <c r="F96" s="76">
        <v>0.82499999999999996</v>
      </c>
      <c r="G96" s="75">
        <v>4661.1400000000003</v>
      </c>
      <c r="H96" s="76">
        <v>0.13039999999999999</v>
      </c>
      <c r="I96" s="75">
        <v>736.74</v>
      </c>
      <c r="J96" s="76">
        <v>4.5999999999999999E-3</v>
      </c>
      <c r="K96" s="75">
        <v>26.02</v>
      </c>
      <c r="L96" s="76">
        <v>0</v>
      </c>
      <c r="M96" s="75">
        <v>0</v>
      </c>
      <c r="N96" s="76">
        <v>0</v>
      </c>
      <c r="O96" s="75">
        <v>0</v>
      </c>
      <c r="P96" s="76">
        <v>1E-3</v>
      </c>
      <c r="Q96" s="75">
        <v>5.54</v>
      </c>
      <c r="R96" s="76">
        <v>0</v>
      </c>
      <c r="S96" s="75">
        <v>0</v>
      </c>
      <c r="T96" s="76">
        <v>5.28E-2</v>
      </c>
      <c r="U96" s="75">
        <v>298.29000000000002</v>
      </c>
      <c r="V96" s="76">
        <v>1.8E-3</v>
      </c>
      <c r="W96" s="75">
        <v>9.98</v>
      </c>
      <c r="X96" s="76">
        <v>1.0155000000000001</v>
      </c>
      <c r="Y96" s="75">
        <v>5737.71</v>
      </c>
      <c r="Z96" s="77">
        <v>11387.58</v>
      </c>
    </row>
    <row r="97" spans="2:26">
      <c r="B97" s="72" t="s">
        <v>304</v>
      </c>
      <c r="C97" s="73" t="s">
        <v>305</v>
      </c>
      <c r="D97" s="74" t="s">
        <v>71</v>
      </c>
      <c r="E97" s="75">
        <v>4174.49</v>
      </c>
      <c r="F97" s="76">
        <v>0.80800000000000005</v>
      </c>
      <c r="G97" s="75">
        <v>3372.98</v>
      </c>
      <c r="H97" s="76">
        <v>0.17649999999999999</v>
      </c>
      <c r="I97" s="75">
        <v>736.74</v>
      </c>
      <c r="J97" s="76">
        <v>6.1999999999999998E-3</v>
      </c>
      <c r="K97" s="75">
        <v>26.02</v>
      </c>
      <c r="L97" s="76">
        <v>0</v>
      </c>
      <c r="M97" s="75">
        <v>0</v>
      </c>
      <c r="N97" s="76">
        <v>0</v>
      </c>
      <c r="O97" s="75">
        <v>0</v>
      </c>
      <c r="P97" s="76">
        <v>1.6999999999999999E-3</v>
      </c>
      <c r="Q97" s="75">
        <v>7.01</v>
      </c>
      <c r="R97" s="76">
        <v>0</v>
      </c>
      <c r="S97" s="75">
        <v>0</v>
      </c>
      <c r="T97" s="76">
        <v>7.1499999999999994E-2</v>
      </c>
      <c r="U97" s="75">
        <v>298.29000000000002</v>
      </c>
      <c r="V97" s="76">
        <v>2.3999999999999998E-3</v>
      </c>
      <c r="W97" s="75">
        <v>9.98</v>
      </c>
      <c r="X97" s="76">
        <v>1.0662</v>
      </c>
      <c r="Y97" s="75">
        <v>4451.0200000000004</v>
      </c>
      <c r="Z97" s="77">
        <v>8625.51</v>
      </c>
    </row>
    <row r="98" spans="2:26">
      <c r="B98" s="72" t="s">
        <v>306</v>
      </c>
      <c r="C98" s="73" t="s">
        <v>307</v>
      </c>
      <c r="D98" s="74" t="s">
        <v>71</v>
      </c>
      <c r="E98" s="75">
        <v>5565.98</v>
      </c>
      <c r="F98" s="76">
        <v>0.80800000000000005</v>
      </c>
      <c r="G98" s="75">
        <v>4497.3100000000004</v>
      </c>
      <c r="H98" s="76">
        <v>0.13239999999999999</v>
      </c>
      <c r="I98" s="75">
        <v>736.74</v>
      </c>
      <c r="J98" s="76">
        <v>4.7000000000000002E-3</v>
      </c>
      <c r="K98" s="75">
        <v>26.02</v>
      </c>
      <c r="L98" s="76">
        <v>0</v>
      </c>
      <c r="M98" s="75">
        <v>0</v>
      </c>
      <c r="N98" s="76">
        <v>0</v>
      </c>
      <c r="O98" s="75">
        <v>0</v>
      </c>
      <c r="P98" s="76">
        <v>1.2999999999999999E-3</v>
      </c>
      <c r="Q98" s="75">
        <v>7.01</v>
      </c>
      <c r="R98" s="76">
        <v>0</v>
      </c>
      <c r="S98" s="75">
        <v>0</v>
      </c>
      <c r="T98" s="76">
        <v>5.3600000000000002E-2</v>
      </c>
      <c r="U98" s="75">
        <v>298.29000000000002</v>
      </c>
      <c r="V98" s="76">
        <v>1.8E-3</v>
      </c>
      <c r="W98" s="75">
        <v>9.98</v>
      </c>
      <c r="X98" s="76">
        <v>1.0017</v>
      </c>
      <c r="Y98" s="75">
        <v>5575.35</v>
      </c>
      <c r="Z98" s="77">
        <v>11141.33</v>
      </c>
    </row>
    <row r="99" spans="2:26">
      <c r="B99" s="72" t="s">
        <v>308</v>
      </c>
      <c r="C99" s="73" t="s">
        <v>309</v>
      </c>
      <c r="D99" s="74" t="s">
        <v>71</v>
      </c>
      <c r="E99" s="75">
        <v>8886.76</v>
      </c>
      <c r="F99" s="76">
        <v>0.80800000000000005</v>
      </c>
      <c r="G99" s="75">
        <v>7180.5</v>
      </c>
      <c r="H99" s="76">
        <v>8.2900000000000001E-2</v>
      </c>
      <c r="I99" s="75">
        <v>736.74</v>
      </c>
      <c r="J99" s="76">
        <v>2.8999999999999998E-3</v>
      </c>
      <c r="K99" s="75">
        <v>26.02</v>
      </c>
      <c r="L99" s="76">
        <v>0</v>
      </c>
      <c r="M99" s="75">
        <v>0</v>
      </c>
      <c r="N99" s="76">
        <v>0</v>
      </c>
      <c r="O99" s="75">
        <v>0</v>
      </c>
      <c r="P99" s="76">
        <v>8.0000000000000004E-4</v>
      </c>
      <c r="Q99" s="75">
        <v>7.01</v>
      </c>
      <c r="R99" s="76">
        <v>0</v>
      </c>
      <c r="S99" s="75">
        <v>0</v>
      </c>
      <c r="T99" s="76">
        <v>3.3599999999999998E-2</v>
      </c>
      <c r="U99" s="75">
        <v>298.29000000000002</v>
      </c>
      <c r="V99" s="76">
        <v>1.1000000000000001E-3</v>
      </c>
      <c r="W99" s="75">
        <v>9.98</v>
      </c>
      <c r="X99" s="76">
        <v>0.92930000000000001</v>
      </c>
      <c r="Y99" s="75">
        <v>8258.5400000000009</v>
      </c>
      <c r="Z99" s="77">
        <v>17145.310000000001</v>
      </c>
    </row>
    <row r="100" spans="2:26">
      <c r="B100" s="72" t="s">
        <v>310</v>
      </c>
      <c r="C100" s="73" t="s">
        <v>311</v>
      </c>
      <c r="D100" s="74" t="s">
        <v>71</v>
      </c>
      <c r="E100" s="75">
        <v>3222.23</v>
      </c>
      <c r="F100" s="76">
        <v>0.83489999999999998</v>
      </c>
      <c r="G100" s="75">
        <v>2690.24</v>
      </c>
      <c r="H100" s="76">
        <v>0.2286</v>
      </c>
      <c r="I100" s="75">
        <v>736.74</v>
      </c>
      <c r="J100" s="76">
        <v>8.0999999999999996E-3</v>
      </c>
      <c r="K100" s="75">
        <v>26.02</v>
      </c>
      <c r="L100" s="76">
        <v>0</v>
      </c>
      <c r="M100" s="75">
        <v>0</v>
      </c>
      <c r="N100" s="76">
        <v>8.0000000000000002E-3</v>
      </c>
      <c r="O100" s="75">
        <v>25.7</v>
      </c>
      <c r="P100" s="76">
        <v>2E-3</v>
      </c>
      <c r="Q100" s="75">
        <v>6.35</v>
      </c>
      <c r="R100" s="76">
        <v>0</v>
      </c>
      <c r="S100" s="75">
        <v>0</v>
      </c>
      <c r="T100" s="76">
        <v>9.2600000000000002E-2</v>
      </c>
      <c r="U100" s="75">
        <v>298.29000000000002</v>
      </c>
      <c r="V100" s="76">
        <v>3.0999999999999999E-3</v>
      </c>
      <c r="W100" s="75">
        <v>9.98</v>
      </c>
      <c r="X100" s="76">
        <v>1.1772</v>
      </c>
      <c r="Y100" s="75">
        <v>3793.32</v>
      </c>
      <c r="Z100" s="77">
        <v>7015.55</v>
      </c>
    </row>
    <row r="101" spans="2:26">
      <c r="B101" s="72" t="s">
        <v>312</v>
      </c>
      <c r="C101" s="73" t="s">
        <v>313</v>
      </c>
      <c r="D101" s="74" t="s">
        <v>71</v>
      </c>
      <c r="E101" s="75">
        <v>4296.3100000000004</v>
      </c>
      <c r="F101" s="76">
        <v>0.83489999999999998</v>
      </c>
      <c r="G101" s="75">
        <v>3586.99</v>
      </c>
      <c r="H101" s="76">
        <v>0.17150000000000001</v>
      </c>
      <c r="I101" s="75">
        <v>736.74</v>
      </c>
      <c r="J101" s="76">
        <v>6.1000000000000004E-3</v>
      </c>
      <c r="K101" s="75">
        <v>26.02</v>
      </c>
      <c r="L101" s="76">
        <v>0</v>
      </c>
      <c r="M101" s="75">
        <v>0</v>
      </c>
      <c r="N101" s="76">
        <v>0</v>
      </c>
      <c r="O101" s="75">
        <v>0</v>
      </c>
      <c r="P101" s="76">
        <v>1.5E-3</v>
      </c>
      <c r="Q101" s="75">
        <v>6.35</v>
      </c>
      <c r="R101" s="76">
        <v>0</v>
      </c>
      <c r="S101" s="75">
        <v>0</v>
      </c>
      <c r="T101" s="76">
        <v>6.9400000000000003E-2</v>
      </c>
      <c r="U101" s="75">
        <v>298.29000000000002</v>
      </c>
      <c r="V101" s="76">
        <v>2.3E-3</v>
      </c>
      <c r="W101" s="75">
        <v>9.98</v>
      </c>
      <c r="X101" s="76">
        <v>1.0857000000000001</v>
      </c>
      <c r="Y101" s="75">
        <v>4664.37</v>
      </c>
      <c r="Z101" s="77">
        <v>8960.68</v>
      </c>
    </row>
    <row r="102" spans="2:26">
      <c r="B102" s="72" t="s">
        <v>314</v>
      </c>
      <c r="C102" s="73" t="s">
        <v>315</v>
      </c>
      <c r="D102" s="74" t="s">
        <v>71</v>
      </c>
      <c r="E102" s="75">
        <v>6671.99</v>
      </c>
      <c r="F102" s="76">
        <v>0.83489999999999998</v>
      </c>
      <c r="G102" s="75">
        <v>5570.45</v>
      </c>
      <c r="H102" s="76">
        <v>0.1104</v>
      </c>
      <c r="I102" s="75">
        <v>736.74</v>
      </c>
      <c r="J102" s="76">
        <v>3.8999999999999998E-3</v>
      </c>
      <c r="K102" s="75">
        <v>26.02</v>
      </c>
      <c r="L102" s="76">
        <v>0</v>
      </c>
      <c r="M102" s="75">
        <v>0</v>
      </c>
      <c r="N102" s="76">
        <v>0</v>
      </c>
      <c r="O102" s="75">
        <v>0</v>
      </c>
      <c r="P102" s="76">
        <v>1E-3</v>
      </c>
      <c r="Q102" s="75">
        <v>6.35</v>
      </c>
      <c r="R102" s="76">
        <v>0</v>
      </c>
      <c r="S102" s="75">
        <v>0</v>
      </c>
      <c r="T102" s="76">
        <v>4.4699999999999997E-2</v>
      </c>
      <c r="U102" s="75">
        <v>298.29000000000002</v>
      </c>
      <c r="V102" s="76">
        <v>1.5E-3</v>
      </c>
      <c r="W102" s="75">
        <v>9.98</v>
      </c>
      <c r="X102" s="76">
        <v>0.99639999999999995</v>
      </c>
      <c r="Y102" s="75">
        <v>6647.83</v>
      </c>
      <c r="Z102" s="77">
        <v>13319.82</v>
      </c>
    </row>
    <row r="103" spans="2:26">
      <c r="B103" s="72" t="s">
        <v>316</v>
      </c>
      <c r="C103" s="73" t="s">
        <v>317</v>
      </c>
      <c r="D103" s="74" t="s">
        <v>71</v>
      </c>
      <c r="E103" s="75">
        <v>4358.1000000000004</v>
      </c>
      <c r="F103" s="76">
        <v>0.80789999999999995</v>
      </c>
      <c r="G103" s="75">
        <v>3520.91</v>
      </c>
      <c r="H103" s="76">
        <v>0.1691</v>
      </c>
      <c r="I103" s="75">
        <v>736.74</v>
      </c>
      <c r="J103" s="76">
        <v>6.0000000000000001E-3</v>
      </c>
      <c r="K103" s="75">
        <v>26.02</v>
      </c>
      <c r="L103" s="76">
        <v>0</v>
      </c>
      <c r="M103" s="75">
        <v>0</v>
      </c>
      <c r="N103" s="76">
        <v>0</v>
      </c>
      <c r="O103" s="75">
        <v>0</v>
      </c>
      <c r="P103" s="76">
        <v>1.6000000000000001E-3</v>
      </c>
      <c r="Q103" s="75">
        <v>7.01</v>
      </c>
      <c r="R103" s="76">
        <v>0</v>
      </c>
      <c r="S103" s="75">
        <v>0</v>
      </c>
      <c r="T103" s="76">
        <v>6.8400000000000002E-2</v>
      </c>
      <c r="U103" s="75">
        <v>298.29000000000002</v>
      </c>
      <c r="V103" s="76">
        <v>2.3E-3</v>
      </c>
      <c r="W103" s="75">
        <v>9.98</v>
      </c>
      <c r="X103" s="76">
        <v>1.0552999999999999</v>
      </c>
      <c r="Y103" s="75">
        <v>4598.95</v>
      </c>
      <c r="Z103" s="77">
        <v>8957.0499999999993</v>
      </c>
    </row>
    <row r="104" spans="2:26">
      <c r="B104" s="72" t="s">
        <v>318</v>
      </c>
      <c r="C104" s="73" t="s">
        <v>319</v>
      </c>
      <c r="D104" s="74" t="s">
        <v>71</v>
      </c>
      <c r="E104" s="75">
        <v>5810.8</v>
      </c>
      <c r="F104" s="76">
        <v>0.80789999999999995</v>
      </c>
      <c r="G104" s="75">
        <v>4694.55</v>
      </c>
      <c r="H104" s="76">
        <v>0.1268</v>
      </c>
      <c r="I104" s="75">
        <v>736.74</v>
      </c>
      <c r="J104" s="76">
        <v>4.4999999999999997E-3</v>
      </c>
      <c r="K104" s="75">
        <v>26.02</v>
      </c>
      <c r="L104" s="76">
        <v>0</v>
      </c>
      <c r="M104" s="75">
        <v>0</v>
      </c>
      <c r="N104" s="76">
        <v>0</v>
      </c>
      <c r="O104" s="75">
        <v>0</v>
      </c>
      <c r="P104" s="76">
        <v>1.1999999999999999E-3</v>
      </c>
      <c r="Q104" s="75">
        <v>7.01</v>
      </c>
      <c r="R104" s="76">
        <v>0</v>
      </c>
      <c r="S104" s="75">
        <v>0</v>
      </c>
      <c r="T104" s="76">
        <v>5.1299999999999998E-2</v>
      </c>
      <c r="U104" s="75">
        <v>298.29000000000002</v>
      </c>
      <c r="V104" s="76">
        <v>1.6999999999999999E-3</v>
      </c>
      <c r="W104" s="75">
        <v>9.98</v>
      </c>
      <c r="X104" s="76">
        <v>0.99339999999999995</v>
      </c>
      <c r="Y104" s="75">
        <v>5772.58</v>
      </c>
      <c r="Z104" s="77">
        <v>11583.39</v>
      </c>
    </row>
    <row r="105" spans="2:26">
      <c r="B105" s="72" t="s">
        <v>320</v>
      </c>
      <c r="C105" s="73" t="s">
        <v>321</v>
      </c>
      <c r="D105" s="74" t="s">
        <v>71</v>
      </c>
      <c r="E105" s="75">
        <v>8954.7999999999993</v>
      </c>
      <c r="F105" s="76">
        <v>0.80789999999999995</v>
      </c>
      <c r="G105" s="75">
        <v>7234.58</v>
      </c>
      <c r="H105" s="76">
        <v>8.2299999999999998E-2</v>
      </c>
      <c r="I105" s="75">
        <v>736.74</v>
      </c>
      <c r="J105" s="76">
        <v>2.8999999999999998E-3</v>
      </c>
      <c r="K105" s="75">
        <v>26.02</v>
      </c>
      <c r="L105" s="76">
        <v>0</v>
      </c>
      <c r="M105" s="75">
        <v>0</v>
      </c>
      <c r="N105" s="76">
        <v>0</v>
      </c>
      <c r="O105" s="75">
        <v>0</v>
      </c>
      <c r="P105" s="76">
        <v>8.0000000000000004E-4</v>
      </c>
      <c r="Q105" s="75">
        <v>7.01</v>
      </c>
      <c r="R105" s="76">
        <v>0</v>
      </c>
      <c r="S105" s="75">
        <v>0</v>
      </c>
      <c r="T105" s="76">
        <v>3.3300000000000003E-2</v>
      </c>
      <c r="U105" s="75">
        <v>298.29000000000002</v>
      </c>
      <c r="V105" s="76">
        <v>1.1000000000000001E-3</v>
      </c>
      <c r="W105" s="75">
        <v>9.98</v>
      </c>
      <c r="X105" s="76">
        <v>0.92830000000000001</v>
      </c>
      <c r="Y105" s="75">
        <v>8312.6200000000008</v>
      </c>
      <c r="Z105" s="77">
        <v>17267.41</v>
      </c>
    </row>
    <row r="106" spans="2:26">
      <c r="B106" s="78" t="s">
        <v>322</v>
      </c>
      <c r="C106" s="79"/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</row>
    <row r="107" spans="2:26">
      <c r="B107" s="72" t="s">
        <v>323</v>
      </c>
      <c r="C107" s="73" t="s">
        <v>324</v>
      </c>
      <c r="D107" s="74" t="s">
        <v>325</v>
      </c>
      <c r="E107" s="75">
        <v>9.6</v>
      </c>
      <c r="F107" s="76">
        <v>1.1314</v>
      </c>
      <c r="G107" s="75">
        <v>10.87</v>
      </c>
      <c r="H107" s="76">
        <v>0.42030000000000001</v>
      </c>
      <c r="I107" s="75">
        <v>4.04</v>
      </c>
      <c r="J107" s="76">
        <v>1.8100000000000002E-2</v>
      </c>
      <c r="K107" s="75">
        <v>0.17</v>
      </c>
      <c r="L107" s="76">
        <v>0</v>
      </c>
      <c r="M107" s="75">
        <v>0</v>
      </c>
      <c r="N107" s="76">
        <v>5.2600000000000001E-2</v>
      </c>
      <c r="O107" s="75">
        <v>0.51</v>
      </c>
      <c r="P107" s="76">
        <v>2.2000000000000001E-3</v>
      </c>
      <c r="Q107" s="75">
        <v>0.02</v>
      </c>
      <c r="R107" s="76">
        <v>0</v>
      </c>
      <c r="S107" s="75">
        <v>0</v>
      </c>
      <c r="T107" s="76">
        <v>0.17019999999999999</v>
      </c>
      <c r="U107" s="75">
        <v>1.63</v>
      </c>
      <c r="V107" s="76">
        <v>5.7000000000000002E-3</v>
      </c>
      <c r="W107" s="75">
        <v>0.05</v>
      </c>
      <c r="X107" s="76">
        <v>1.8005</v>
      </c>
      <c r="Y107" s="75">
        <v>17.29</v>
      </c>
      <c r="Z107" s="77">
        <v>26.9</v>
      </c>
    </row>
    <row r="108" spans="2:26">
      <c r="B108" s="80" t="s">
        <v>326</v>
      </c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</row>
  </sheetData>
  <mergeCells count="20">
    <mergeCell ref="L5:M5"/>
    <mergeCell ref="N5:O5"/>
    <mergeCell ref="P5:Q5"/>
    <mergeCell ref="R5:S5"/>
    <mergeCell ref="T5:U5"/>
    <mergeCell ref="V5:W5"/>
    <mergeCell ref="B2:AA2"/>
    <mergeCell ref="B3:AA3"/>
    <mergeCell ref="B4:B6"/>
    <mergeCell ref="C4:C6"/>
    <mergeCell ref="D4:D6"/>
    <mergeCell ref="E4:E6"/>
    <mergeCell ref="F4:F6"/>
    <mergeCell ref="G4:G6"/>
    <mergeCell ref="H4:Q4"/>
    <mergeCell ref="R4:W4"/>
    <mergeCell ref="X4:Y5"/>
    <mergeCell ref="Z4:Z5"/>
    <mergeCell ref="H5:I5"/>
    <mergeCell ref="J5:K5"/>
  </mergeCells>
  <phoneticPr fontId="2" type="noConversion"/>
  <pageMargins left="0.511811024" right="0.511811024" top="0.78740157499999996" bottom="0.78740157499999996" header="0.31496062000000002" footer="0.31496062000000002"/>
  <pageSetup paperSize="9" scale="32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B3:O38"/>
  <sheetViews>
    <sheetView view="pageBreakPreview" zoomScale="60" zoomScaleNormal="100" workbookViewId="0">
      <selection activeCell="H31" sqref="H31"/>
    </sheetView>
  </sheetViews>
  <sheetFormatPr defaultColWidth="8.7109375" defaultRowHeight="12"/>
  <cols>
    <col min="1" max="1" width="3.42578125" style="5" customWidth="1"/>
    <col min="2" max="2" width="9" style="4" bestFit="1" customWidth="1"/>
    <col min="3" max="3" width="12.140625" style="4" customWidth="1"/>
    <col min="4" max="4" width="36.7109375" style="5" bestFit="1" customWidth="1"/>
    <col min="5" max="5" width="13.7109375" style="5" customWidth="1"/>
    <col min="6" max="6" width="11.7109375" style="5" customWidth="1"/>
    <col min="7" max="7" width="10.28515625" style="5" bestFit="1" customWidth="1"/>
    <col min="8" max="8" width="8.7109375" style="5"/>
    <col min="9" max="9" width="0" style="5" hidden="1" customWidth="1"/>
    <col min="10" max="10" width="10" style="5" hidden="1" customWidth="1"/>
    <col min="11" max="11" width="10.28515625" style="5" hidden="1" customWidth="1"/>
    <col min="12" max="12" width="10" style="5" hidden="1" customWidth="1"/>
    <col min="13" max="13" width="36" style="5" customWidth="1"/>
    <col min="14" max="16384" width="8.7109375" style="5"/>
  </cols>
  <sheetData>
    <row r="3" spans="2:15">
      <c r="B3" s="89" t="s">
        <v>327</v>
      </c>
    </row>
    <row r="4" spans="2:15">
      <c r="B4" s="82" t="s">
        <v>328</v>
      </c>
      <c r="J4" s="5" t="s">
        <v>329</v>
      </c>
    </row>
    <row r="5" spans="2:15" ht="24">
      <c r="B5" s="131" t="s">
        <v>330</v>
      </c>
      <c r="C5" s="131" t="s">
        <v>331</v>
      </c>
      <c r="D5" s="131" t="s">
        <v>332</v>
      </c>
      <c r="E5" s="131" t="s">
        <v>333</v>
      </c>
      <c r="F5" s="131" t="s">
        <v>334</v>
      </c>
      <c r="G5" s="131"/>
      <c r="I5" s="131" t="s">
        <v>333</v>
      </c>
      <c r="J5" s="3" t="s">
        <v>335</v>
      </c>
      <c r="K5" s="3" t="s">
        <v>336</v>
      </c>
      <c r="L5" s="32" t="s">
        <v>337</v>
      </c>
    </row>
    <row r="6" spans="2:15" ht="30" customHeight="1">
      <c r="B6" s="131"/>
      <c r="C6" s="131"/>
      <c r="D6" s="131"/>
      <c r="E6" s="131"/>
      <c r="F6" s="3" t="s">
        <v>335</v>
      </c>
      <c r="G6" s="3" t="s">
        <v>336</v>
      </c>
      <c r="I6" s="131"/>
      <c r="J6" s="33">
        <v>176</v>
      </c>
      <c r="K6" s="33">
        <v>0</v>
      </c>
      <c r="L6" s="33">
        <f>J6+K6</f>
        <v>176</v>
      </c>
    </row>
    <row r="7" spans="2:15">
      <c r="B7" s="127" t="s">
        <v>338</v>
      </c>
      <c r="C7" s="57" t="s">
        <v>339</v>
      </c>
      <c r="D7" s="58" t="s">
        <v>340</v>
      </c>
      <c r="E7" s="57" t="s">
        <v>58</v>
      </c>
      <c r="F7" s="59">
        <v>35.479999999999997</v>
      </c>
      <c r="G7" s="59">
        <v>6.42</v>
      </c>
      <c r="I7" s="6" t="s">
        <v>71</v>
      </c>
      <c r="J7" s="34">
        <f>$J$6*F7</f>
        <v>6244.48</v>
      </c>
      <c r="K7" s="34">
        <f>$K$6*G7</f>
        <v>0</v>
      </c>
      <c r="L7" s="35">
        <f>K7+J7</f>
        <v>6244.48</v>
      </c>
    </row>
    <row r="8" spans="2:15" ht="24">
      <c r="B8" s="127"/>
      <c r="C8" s="57" t="s">
        <v>341</v>
      </c>
      <c r="D8" s="58" t="s">
        <v>342</v>
      </c>
      <c r="E8" s="57" t="s">
        <v>58</v>
      </c>
      <c r="F8" s="59">
        <v>78.13</v>
      </c>
      <c r="G8" s="59">
        <v>22.83</v>
      </c>
      <c r="I8" s="6" t="s">
        <v>71</v>
      </c>
      <c r="J8" s="34">
        <f t="shared" ref="J8:J9" si="0">$J$6*F8</f>
        <v>13750.88</v>
      </c>
      <c r="K8" s="34">
        <f t="shared" ref="K8:K9" si="1">$K$6*G8</f>
        <v>0</v>
      </c>
      <c r="L8" s="35">
        <f t="shared" ref="L8:L9" si="2">K8+J8</f>
        <v>13750.88</v>
      </c>
    </row>
    <row r="9" spans="2:15" ht="24">
      <c r="B9" s="127"/>
      <c r="C9" s="57" t="s">
        <v>343</v>
      </c>
      <c r="D9" s="58" t="s">
        <v>344</v>
      </c>
      <c r="E9" s="57" t="s">
        <v>58</v>
      </c>
      <c r="F9" s="59">
        <v>55.5</v>
      </c>
      <c r="G9" s="59">
        <v>17.25</v>
      </c>
      <c r="I9" s="6" t="s">
        <v>71</v>
      </c>
      <c r="J9" s="34">
        <f t="shared" si="0"/>
        <v>9768</v>
      </c>
      <c r="K9" s="34">
        <f t="shared" si="1"/>
        <v>0</v>
      </c>
      <c r="L9" s="35">
        <f t="shared" si="2"/>
        <v>9768</v>
      </c>
    </row>
    <row r="11" spans="2:15" ht="49.15" customHeight="1">
      <c r="B11" s="3" t="s">
        <v>330</v>
      </c>
      <c r="C11" s="3" t="s">
        <v>331</v>
      </c>
      <c r="D11" s="3" t="s">
        <v>332</v>
      </c>
      <c r="E11" s="3" t="s">
        <v>333</v>
      </c>
      <c r="F11" s="3" t="s">
        <v>334</v>
      </c>
    </row>
    <row r="12" spans="2:15">
      <c r="B12" s="128" t="s">
        <v>345</v>
      </c>
      <c r="C12" s="6" t="s">
        <v>61</v>
      </c>
      <c r="D12" s="8" t="s">
        <v>62</v>
      </c>
      <c r="E12" s="6" t="s">
        <v>63</v>
      </c>
      <c r="F12" s="7">
        <v>48.41</v>
      </c>
    </row>
    <row r="13" spans="2:15">
      <c r="B13" s="129"/>
      <c r="C13" s="6" t="s">
        <v>346</v>
      </c>
      <c r="D13" s="8" t="s">
        <v>347</v>
      </c>
      <c r="E13" s="6" t="s">
        <v>63</v>
      </c>
      <c r="F13" s="7">
        <v>46.51</v>
      </c>
    </row>
    <row r="14" spans="2:15">
      <c r="B14" s="128" t="s">
        <v>348</v>
      </c>
      <c r="C14" s="6" t="s">
        <v>65</v>
      </c>
      <c r="D14" s="8" t="s">
        <v>66</v>
      </c>
      <c r="E14" s="6" t="s">
        <v>67</v>
      </c>
      <c r="F14" s="7">
        <v>456.62</v>
      </c>
    </row>
    <row r="15" spans="2:15" ht="15">
      <c r="B15" s="129"/>
      <c r="C15" s="6" t="s">
        <v>349</v>
      </c>
      <c r="D15" s="8" t="s">
        <v>350</v>
      </c>
      <c r="E15" s="6" t="s">
        <v>67</v>
      </c>
      <c r="F15" s="7">
        <v>41.68</v>
      </c>
      <c r="K15" s="125"/>
      <c r="L15" s="66"/>
      <c r="M15" s="67"/>
      <c r="N15" s="66"/>
      <c r="O15" s="68"/>
    </row>
    <row r="16" spans="2:15" ht="15">
      <c r="B16" s="128" t="s">
        <v>351</v>
      </c>
      <c r="C16" s="6" t="s">
        <v>89</v>
      </c>
      <c r="D16" s="8" t="s">
        <v>90</v>
      </c>
      <c r="E16" s="6" t="s">
        <v>71</v>
      </c>
      <c r="F16" s="9">
        <v>5630.03</v>
      </c>
      <c r="K16" s="125"/>
      <c r="L16" s="66"/>
      <c r="M16" s="67"/>
      <c r="N16" s="66"/>
      <c r="O16" s="68"/>
    </row>
    <row r="17" spans="2:15" ht="15">
      <c r="B17" s="130"/>
      <c r="C17" s="6" t="s">
        <v>91</v>
      </c>
      <c r="D17" s="8" t="s">
        <v>92</v>
      </c>
      <c r="E17" s="6" t="s">
        <v>71</v>
      </c>
      <c r="F17" s="9">
        <v>4436.8500000000004</v>
      </c>
      <c r="K17" s="125"/>
      <c r="L17" s="66"/>
      <c r="M17" s="67"/>
      <c r="N17" s="66"/>
      <c r="O17" s="68"/>
    </row>
    <row r="18" spans="2:15" ht="15">
      <c r="B18" s="130"/>
      <c r="C18" s="6" t="s">
        <v>69</v>
      </c>
      <c r="D18" s="8" t="s">
        <v>70</v>
      </c>
      <c r="E18" s="6" t="s">
        <v>71</v>
      </c>
      <c r="F18" s="9">
        <v>3451.73</v>
      </c>
      <c r="K18" s="125"/>
      <c r="L18" s="66"/>
      <c r="M18" s="67"/>
      <c r="N18" s="66"/>
      <c r="O18" s="68"/>
    </row>
    <row r="19" spans="2:15" ht="15">
      <c r="B19" s="130"/>
      <c r="C19" s="6" t="s">
        <v>73</v>
      </c>
      <c r="D19" s="8" t="s">
        <v>74</v>
      </c>
      <c r="E19" s="6" t="s">
        <v>71</v>
      </c>
      <c r="F19" s="9">
        <v>4293.62</v>
      </c>
      <c r="K19" s="66"/>
      <c r="L19" s="66"/>
      <c r="M19" s="67"/>
      <c r="N19" s="66"/>
      <c r="O19" s="68"/>
    </row>
    <row r="20" spans="2:15" ht="15">
      <c r="B20" s="129"/>
      <c r="C20" s="6" t="s">
        <v>76</v>
      </c>
      <c r="D20" s="8" t="s">
        <v>77</v>
      </c>
      <c r="E20" s="6" t="s">
        <v>71</v>
      </c>
      <c r="F20" s="9">
        <v>898.24</v>
      </c>
      <c r="K20" s="125"/>
      <c r="L20" s="66"/>
      <c r="M20" s="67"/>
      <c r="N20" s="66"/>
      <c r="O20" s="68"/>
    </row>
    <row r="21" spans="2:15" ht="15">
      <c r="B21" s="128" t="s">
        <v>352</v>
      </c>
      <c r="C21" s="6" t="s">
        <v>79</v>
      </c>
      <c r="D21" s="8" t="s">
        <v>66</v>
      </c>
      <c r="E21" s="6" t="s">
        <v>67</v>
      </c>
      <c r="F21" s="7">
        <v>136.19</v>
      </c>
      <c r="K21" s="125"/>
      <c r="L21" s="66"/>
      <c r="M21" s="67"/>
      <c r="N21" s="66"/>
      <c r="O21" s="68"/>
    </row>
    <row r="22" spans="2:15" ht="15">
      <c r="B22" s="129"/>
      <c r="C22" s="6" t="s">
        <v>353</v>
      </c>
      <c r="D22" s="8" t="s">
        <v>350</v>
      </c>
      <c r="E22" s="6" t="s">
        <v>67</v>
      </c>
      <c r="F22" s="7">
        <v>203.41</v>
      </c>
      <c r="K22" s="125"/>
      <c r="L22" s="66"/>
      <c r="M22" s="67"/>
      <c r="N22" s="66"/>
      <c r="O22" s="68"/>
    </row>
    <row r="23" spans="2:15" ht="15">
      <c r="B23" s="81" t="s">
        <v>326</v>
      </c>
      <c r="K23" s="125"/>
      <c r="L23" s="66"/>
      <c r="M23" s="67"/>
      <c r="N23" s="66"/>
      <c r="O23" s="68"/>
    </row>
    <row r="24" spans="2:15" ht="15">
      <c r="K24" s="125"/>
      <c r="L24" s="66"/>
      <c r="M24" s="67"/>
      <c r="N24" s="66"/>
      <c r="O24" s="68"/>
    </row>
    <row r="25" spans="2:15" ht="15">
      <c r="K25" s="125"/>
      <c r="L25" s="66"/>
      <c r="M25" s="67"/>
      <c r="N25" s="66"/>
      <c r="O25" s="68"/>
    </row>
    <row r="26" spans="2:15" ht="15">
      <c r="K26" s="125"/>
      <c r="L26" s="66"/>
      <c r="M26" s="67"/>
      <c r="N26" s="66"/>
      <c r="O26" s="68"/>
    </row>
    <row r="32" spans="2:15" ht="15.75">
      <c r="K32" s="126"/>
      <c r="L32" s="126"/>
      <c r="M32" s="126"/>
      <c r="N32" s="126"/>
      <c r="O32" s="126"/>
    </row>
    <row r="33" spans="11:15" ht="15.75">
      <c r="K33" s="126"/>
      <c r="L33" s="126"/>
      <c r="M33" s="126"/>
      <c r="N33" s="69"/>
      <c r="O33" s="69"/>
    </row>
    <row r="34" spans="11:15" ht="15">
      <c r="K34" s="125"/>
      <c r="L34" s="66"/>
      <c r="M34" s="70"/>
      <c r="N34" s="71"/>
      <c r="O34" s="71"/>
    </row>
    <row r="35" spans="11:15" ht="15">
      <c r="K35" s="125"/>
      <c r="L35" s="66"/>
      <c r="M35" s="70"/>
      <c r="N35" s="71"/>
      <c r="O35" s="71"/>
    </row>
    <row r="36" spans="11:15" ht="15">
      <c r="K36" s="125"/>
      <c r="L36" s="66"/>
      <c r="M36" s="70"/>
      <c r="N36" s="71"/>
      <c r="O36" s="71"/>
    </row>
    <row r="37" spans="11:15" ht="15">
      <c r="K37" s="125"/>
      <c r="L37" s="66"/>
      <c r="M37" s="70"/>
      <c r="N37" s="71"/>
      <c r="O37" s="71"/>
    </row>
    <row r="38" spans="11:15" ht="15">
      <c r="K38" s="125"/>
      <c r="L38" s="66"/>
      <c r="M38" s="70"/>
      <c r="N38" s="71"/>
      <c r="O38" s="71"/>
    </row>
  </sheetData>
  <mergeCells count="20">
    <mergeCell ref="I5:I6"/>
    <mergeCell ref="B5:B6"/>
    <mergeCell ref="C5:C6"/>
    <mergeCell ref="D5:D6"/>
    <mergeCell ref="E5:E6"/>
    <mergeCell ref="F5:G5"/>
    <mergeCell ref="L32:L33"/>
    <mergeCell ref="M32:M33"/>
    <mergeCell ref="N32:O32"/>
    <mergeCell ref="B7:B9"/>
    <mergeCell ref="B12:B13"/>
    <mergeCell ref="B14:B15"/>
    <mergeCell ref="B16:B20"/>
    <mergeCell ref="B21:B22"/>
    <mergeCell ref="K34:K38"/>
    <mergeCell ref="K15:K16"/>
    <mergeCell ref="K17:K18"/>
    <mergeCell ref="K20:K24"/>
    <mergeCell ref="K25:K26"/>
    <mergeCell ref="K32:K33"/>
  </mergeCells>
  <pageMargins left="0.511811024" right="0.511811024" top="0.78740157499999996" bottom="0.78740157499999996" header="0.31496062000000002" footer="0.31496062000000002"/>
  <pageSetup paperSize="9" scale="95" orientation="portrait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  <pageSetUpPr fitToPage="1"/>
  </sheetPr>
  <dimension ref="B2:J18"/>
  <sheetViews>
    <sheetView view="pageBreakPreview" zoomScaleNormal="100" zoomScaleSheetLayoutView="100" workbookViewId="0">
      <selection activeCell="H28" sqref="H28"/>
    </sheetView>
  </sheetViews>
  <sheetFormatPr defaultColWidth="11.5703125" defaultRowHeight="15"/>
  <cols>
    <col min="2" max="2" width="11.42578125" style="46" bestFit="1" customWidth="1"/>
    <col min="3" max="3" width="49" bestFit="1" customWidth="1"/>
    <col min="4" max="4" width="7.42578125" style="46" bestFit="1" customWidth="1"/>
    <col min="5" max="5" width="10" style="46" bestFit="1" customWidth="1"/>
    <col min="6" max="6" width="16.85546875" bestFit="1" customWidth="1"/>
    <col min="7" max="7" width="18.7109375" bestFit="1" customWidth="1"/>
    <col min="8" max="8" width="17.140625" bestFit="1" customWidth="1"/>
    <col min="9" max="9" width="15" bestFit="1" customWidth="1"/>
    <col min="10" max="10" width="16" bestFit="1" customWidth="1"/>
  </cols>
  <sheetData>
    <row r="2" spans="2:10">
      <c r="C2" s="48" t="s">
        <v>354</v>
      </c>
    </row>
    <row r="4" spans="2:10" s="47" customFormat="1">
      <c r="B4" s="49" t="s">
        <v>3</v>
      </c>
      <c r="C4" s="49" t="s">
        <v>355</v>
      </c>
      <c r="D4" s="49" t="s">
        <v>6</v>
      </c>
      <c r="E4" s="49" t="s">
        <v>356</v>
      </c>
      <c r="F4" s="49" t="s">
        <v>357</v>
      </c>
      <c r="G4" s="49" t="s">
        <v>358</v>
      </c>
    </row>
    <row r="5" spans="2:10" s="63" customFormat="1" ht="30">
      <c r="B5" s="60" t="s">
        <v>359</v>
      </c>
      <c r="C5" s="61" t="s">
        <v>360</v>
      </c>
      <c r="D5" s="60" t="s">
        <v>361</v>
      </c>
      <c r="E5" s="60">
        <v>1</v>
      </c>
      <c r="F5" s="62">
        <f>'Anexo III A'!I62</f>
        <v>10278667.389999999</v>
      </c>
      <c r="G5" s="62">
        <f>F5*E5</f>
        <v>10278667.389999999</v>
      </c>
    </row>
    <row r="6" spans="2:10" s="63" customFormat="1" ht="30">
      <c r="B6" s="60" t="s">
        <v>362</v>
      </c>
      <c r="C6" s="61" t="s">
        <v>363</v>
      </c>
      <c r="D6" s="60" t="s">
        <v>361</v>
      </c>
      <c r="E6" s="60">
        <v>1</v>
      </c>
      <c r="F6" s="62">
        <f>'Anexo III B'!I56</f>
        <v>18587646.600000001</v>
      </c>
      <c r="G6" s="62">
        <f t="shared" ref="G6" si="0">F6*E6</f>
        <v>18587646.600000001</v>
      </c>
    </row>
    <row r="7" spans="2:10" s="48" customFormat="1">
      <c r="B7" s="132" t="s">
        <v>337</v>
      </c>
      <c r="C7" s="133"/>
      <c r="D7" s="133"/>
      <c r="E7" s="133"/>
      <c r="F7" s="134"/>
      <c r="G7" s="50">
        <f>SUM(G5:G6)</f>
        <v>28866313.990000002</v>
      </c>
    </row>
    <row r="9" spans="2:10">
      <c r="G9" s="51"/>
    </row>
    <row r="10" spans="2:10">
      <c r="G10" s="51"/>
      <c r="H10" s="51"/>
      <c r="I10" s="51"/>
      <c r="J10" s="51"/>
    </row>
    <row r="11" spans="2:10">
      <c r="G11" s="51"/>
      <c r="H11" s="51"/>
      <c r="I11" s="51"/>
      <c r="J11" s="51"/>
    </row>
    <row r="12" spans="2:10">
      <c r="G12" s="51"/>
      <c r="I12" s="52"/>
      <c r="J12" s="52"/>
    </row>
    <row r="13" spans="2:10">
      <c r="G13" s="51"/>
    </row>
    <row r="14" spans="2:10">
      <c r="G14" s="51"/>
    </row>
    <row r="15" spans="2:10">
      <c r="G15" s="51"/>
    </row>
    <row r="16" spans="2:10">
      <c r="G16" s="51"/>
    </row>
    <row r="17" spans="7:7">
      <c r="G17" s="51"/>
    </row>
    <row r="18" spans="7:7">
      <c r="G18" s="51"/>
    </row>
  </sheetData>
  <mergeCells count="1">
    <mergeCell ref="B7:F7"/>
  </mergeCells>
  <pageMargins left="0.511811024" right="0.511811024" top="0.78740157499999996" bottom="0.78740157499999996" header="0.31496062000000002" footer="0.31496062000000002"/>
  <pageSetup paperSize="9" scale="81" fitToHeight="0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  <pageSetUpPr fitToPage="1"/>
  </sheetPr>
  <dimension ref="B2:F7"/>
  <sheetViews>
    <sheetView showGridLines="0" tabSelected="1" view="pageBreakPreview" zoomScale="130" zoomScaleNormal="130" zoomScaleSheetLayoutView="130" workbookViewId="0">
      <selection activeCell="G4" sqref="G4"/>
    </sheetView>
  </sheetViews>
  <sheetFormatPr defaultColWidth="11.5703125" defaultRowHeight="15"/>
  <cols>
    <col min="3" max="3" width="33.42578125" customWidth="1"/>
    <col min="4" max="4" width="25" customWidth="1"/>
    <col min="5" max="6" width="9.42578125" bestFit="1" customWidth="1"/>
    <col min="7" max="7" width="37.28515625" customWidth="1"/>
  </cols>
  <sheetData>
    <row r="2" spans="2:6">
      <c r="B2" s="48" t="s">
        <v>364</v>
      </c>
    </row>
    <row r="3" spans="2:6" ht="48.75" customHeight="1">
      <c r="B3" s="135" t="s">
        <v>365</v>
      </c>
      <c r="C3" s="135"/>
      <c r="D3" s="135"/>
      <c r="E3" s="135"/>
      <c r="F3" s="135"/>
    </row>
    <row r="4" spans="2:6" ht="52.5" customHeight="1">
      <c r="B4" s="135" t="s">
        <v>366</v>
      </c>
      <c r="C4" s="135"/>
      <c r="D4" s="135"/>
      <c r="E4" s="135"/>
      <c r="F4" s="135"/>
    </row>
    <row r="5" spans="2:6" ht="30" customHeight="1">
      <c r="B5" s="135" t="s">
        <v>367</v>
      </c>
      <c r="C5" s="135"/>
      <c r="D5" s="135"/>
      <c r="E5" s="135"/>
      <c r="F5" s="135"/>
    </row>
    <row r="6" spans="2:6" ht="36" customHeight="1">
      <c r="B6" s="135" t="s">
        <v>368</v>
      </c>
      <c r="C6" s="135"/>
      <c r="D6" s="135"/>
      <c r="E6" s="135"/>
      <c r="F6" s="135"/>
    </row>
    <row r="7" spans="2:6" ht="30" customHeight="1">
      <c r="B7" s="135" t="s">
        <v>369</v>
      </c>
      <c r="C7" s="135"/>
      <c r="D7" s="135"/>
      <c r="E7" s="135"/>
      <c r="F7" s="135"/>
    </row>
  </sheetData>
  <mergeCells count="5">
    <mergeCell ref="B3:F3"/>
    <mergeCell ref="B4:F4"/>
    <mergeCell ref="B5:F5"/>
    <mergeCell ref="B6:F6"/>
    <mergeCell ref="B7:F7"/>
  </mergeCells>
  <pageMargins left="0.511811024" right="0.511811024" top="0.78740157499999996" bottom="0.78740157499999996" header="0.31496062000000002" footer="0.31496062000000002"/>
  <pageSetup paperSize="9" scale="87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EE284262F0B1429A903D7D55F368EF" ma:contentTypeVersion="15" ma:contentTypeDescription="Create a new document." ma:contentTypeScope="" ma:versionID="cc8d10085552d721f08526a68c8ab220">
  <xsd:schema xmlns:xsd="http://www.w3.org/2001/XMLSchema" xmlns:xs="http://www.w3.org/2001/XMLSchema" xmlns:p="http://schemas.microsoft.com/office/2006/metadata/properties" xmlns:ns2="961e4e6a-4c72-4872-aa1d-2c164b3d91c1" xmlns:ns3="90558285-3257-494f-9f02-e52abd55986a" targetNamespace="http://schemas.microsoft.com/office/2006/metadata/properties" ma:root="true" ma:fieldsID="ef76b69ffa399118b061c4070f262575" ns2:_="" ns3:_="">
    <xsd:import namespace="961e4e6a-4c72-4872-aa1d-2c164b3d91c1"/>
    <xsd:import namespace="90558285-3257-494f-9f02-e52abd5598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e4e6a-4c72-4872-aa1d-2c164b3d91c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24efdb0-195b-4bea-813c-50e012bf42a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558285-3257-494f-9f02-e52abd55986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30c3d38-56c1-4b2b-80bc-c17f2d00c4e7}" ma:internalName="TaxCatchAll" ma:showField="CatchAllData" ma:web="90558285-3257-494f-9f02-e52abd5598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0558285-3257-494f-9f02-e52abd55986a" xsi:nil="true"/>
    <lcf76f155ced4ddcb4097134ff3c332f xmlns="961e4e6a-4c72-4872-aa1d-2c164b3d91c1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5757B4-1437-479A-9CD5-E1D15C096B33}"/>
</file>

<file path=customXml/itemProps2.xml><?xml version="1.0" encoding="utf-8"?>
<ds:datastoreItem xmlns:ds="http://schemas.openxmlformats.org/officeDocument/2006/customXml" ds:itemID="{FA71DE93-3816-4FD8-B776-2F39771F210E}"/>
</file>

<file path=customXml/itemProps3.xml><?xml version="1.0" encoding="utf-8"?>
<ds:datastoreItem xmlns:ds="http://schemas.openxmlformats.org/officeDocument/2006/customXml" ds:itemID="{9376FBD7-0438-49C0-83C3-E3F221F0BF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Marcela Azevedo</cp:lastModifiedBy>
  <cp:revision/>
  <dcterms:created xsi:type="dcterms:W3CDTF">2015-06-05T18:17:20Z</dcterms:created>
  <dcterms:modified xsi:type="dcterms:W3CDTF">2025-01-29T14:18:31Z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0x01010084EE284262F0B1429A903D7D55F368EF</vt:lpwstr>
  </property>
  <property fmtid="{D5CDD505-2E9C-101B-9397-08002B2CF9AE}" pid="3" name="MediaServiceImageTags">
    <vt:lpwstr/>
  </property>
</Properties>
</file>